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defaultThemeVersion="124226"/>
  <xr:revisionPtr revIDLastSave="0" documentId="13_ncr:1_{8D3BC15A-82CD-45C2-A48E-9ACA0844971C}" xr6:coauthVersionLast="45" xr6:coauthVersionMax="45" xr10:uidLastSave="{00000000-0000-0000-0000-000000000000}"/>
  <bookViews>
    <workbookView xWindow="-120" yWindow="-120" windowWidth="29040" windowHeight="15840" tabRatio="910" firstSheet="30" activeTab="40" xr2:uid="{00000000-000D-0000-FFFF-FFFF00000000}"/>
  </bookViews>
  <sheets>
    <sheet name="содержание" sheetId="140" r:id="rId1"/>
    <sheet name="сводная " sheetId="68" r:id="rId2"/>
    <sheet name="здрав " sheetId="164" r:id="rId3"/>
    <sheet name="Показатели здрав" sheetId="224" r:id="rId4"/>
    <sheet name="культура" sheetId="208" r:id="rId5"/>
    <sheet name="Показатели Культура" sheetId="209" r:id="rId6"/>
    <sheet name="образование " sheetId="81" r:id="rId7"/>
    <sheet name="Образование- результ." sheetId="204" r:id="rId8"/>
    <sheet name="соцзащита " sheetId="226" r:id="rId9"/>
    <sheet name="соцзащита-результ." sheetId="203" r:id="rId10"/>
    <sheet name="спорт " sheetId="210" r:id="rId11"/>
    <sheet name="Показатели Спорт" sheetId="211" r:id="rId12"/>
    <sheet name="сел.х-во    " sheetId="212" r:id="rId13"/>
    <sheet name="Показатели с_х" sheetId="213" r:id="rId14"/>
    <sheet name="экология" sheetId="214" r:id="rId15"/>
    <sheet name="Показатели экология" sheetId="215" r:id="rId16"/>
    <sheet name="Безопасность " sheetId="187" r:id="rId17"/>
    <sheet name="результаты" sheetId="195" r:id="rId18"/>
    <sheet name="Жилище " sheetId="216" r:id="rId19"/>
    <sheet name="Жилище показатели" sheetId="217" r:id="rId20"/>
    <sheet name="РИИиЭ" sheetId="166" r:id="rId21"/>
    <sheet name=" резул.инжен." sheetId="196" r:id="rId22"/>
    <sheet name="Предпринимательство" sheetId="82" r:id="rId23"/>
    <sheet name="Предпр.- результ." sheetId="198" r:id="rId24"/>
    <sheet name="Упр.имущ.и фин. " sheetId="83" r:id="rId25"/>
    <sheet name="ДТК " sheetId="159" state="hidden" r:id="rId26"/>
    <sheet name="Упр.имущ.и фин.-результ." sheetId="202" r:id="rId27"/>
    <sheet name="Разв.инст.гражд.общ." sheetId="218" r:id="rId28"/>
    <sheet name="Разв.инст.гр.общ.-показатели" sheetId="219" r:id="rId29"/>
    <sheet name="ДТК  " sheetId="162" r:id="rId30"/>
    <sheet name="ДТК объекты " sheetId="207" r:id="rId31"/>
    <sheet name="ДТК-результаты" sheetId="201" r:id="rId32"/>
    <sheet name="Цифр.мун.обр." sheetId="167" r:id="rId33"/>
    <sheet name="Цифр.мун.обр.-результаты" sheetId="197" r:id="rId34"/>
    <sheet name="Архитектура" sheetId="220" r:id="rId35"/>
    <sheet name="Показатели Архитектура" sheetId="221" r:id="rId36"/>
    <sheet name="ФСКГС   " sheetId="222" r:id="rId37"/>
    <sheet name="ФСКГС показатели" sheetId="223" r:id="rId38"/>
    <sheet name="строительство" sheetId="91" r:id="rId39"/>
    <sheet name="объекты" sheetId="92" r:id="rId40"/>
    <sheet name="Строительство- результ." sheetId="200" r:id="rId41"/>
    <sheet name="Переселение" sheetId="161" r:id="rId42"/>
    <sheet name="Переселение-результ." sheetId="199" r:id="rId43"/>
    <sheet name="Эффективность 2023" sheetId="225" r:id="rId44"/>
  </sheets>
  <definedNames>
    <definedName name="_xlnm._FilterDatabase" localSheetId="16" hidden="1">'Безопасность '!$J$2:$J$166</definedName>
    <definedName name="_xlnm._FilterDatabase" localSheetId="41" hidden="1">Переселение!$A$6:$J$31</definedName>
    <definedName name="_xlnm._FilterDatabase" localSheetId="1" hidden="1">'сводная '!$A$6:$B$247</definedName>
    <definedName name="_xlnm._FilterDatabase" localSheetId="0" hidden="1">содержание!$A$3:$B$101</definedName>
    <definedName name="_xlnm.Print_Titles" localSheetId="34">Архитектура!$7:$7</definedName>
    <definedName name="_xlnm.Print_Titles" localSheetId="16">'Безопасность '!$7:$7</definedName>
    <definedName name="_xlnm.Print_Titles" localSheetId="25">'ДТК '!$6:$6</definedName>
    <definedName name="_xlnm.Print_Titles" localSheetId="29">'ДТК  '!$7:$7</definedName>
    <definedName name="_xlnm.Print_Titles" localSheetId="30">'ДТК объекты '!$12:$12</definedName>
    <definedName name="_xlnm.Print_Titles" localSheetId="31">'ДТК-результаты'!$7:$7</definedName>
    <definedName name="_xlnm.Print_Titles" localSheetId="18">'Жилище '!$6:$6</definedName>
    <definedName name="_xlnm.Print_Titles" localSheetId="19">'Жилище показатели'!$7:$7</definedName>
    <definedName name="_xlnm.Print_Titles" localSheetId="2">'здрав '!$8:$8</definedName>
    <definedName name="_xlnm.Print_Titles" localSheetId="4">культура!$8:$8</definedName>
    <definedName name="_xlnm.Print_Titles" localSheetId="6">'образование '!$8:$8</definedName>
    <definedName name="_xlnm.Print_Titles" localSheetId="7">'Образование- результ.'!$6:$6</definedName>
    <definedName name="_xlnm.Print_Titles" localSheetId="39">объекты!$12:$12</definedName>
    <definedName name="_xlnm.Print_Titles" localSheetId="41">Переселение!$7:$7</definedName>
    <definedName name="_xlnm.Print_Titles" localSheetId="42">'Переселение-результ.'!$6:$7</definedName>
    <definedName name="_xlnm.Print_Titles" localSheetId="35">'Показатели Архитектура'!$7:$7</definedName>
    <definedName name="_xlnm.Print_Titles" localSheetId="5">'Показатели Культура'!$6:$6</definedName>
    <definedName name="_xlnm.Print_Titles" localSheetId="13">'Показатели с_х'!$7:$7</definedName>
    <definedName name="_xlnm.Print_Titles" localSheetId="11">'Показатели Спорт'!$7:$7</definedName>
    <definedName name="_xlnm.Print_Titles" localSheetId="15">'Показатели экология'!$7:$7</definedName>
    <definedName name="_xlnm.Print_Titles" localSheetId="23">'Предпр.- результ.'!$7:$7</definedName>
    <definedName name="_xlnm.Print_Titles" localSheetId="22">Предпринимательство!$6:$6</definedName>
    <definedName name="_xlnm.Print_Titles" localSheetId="28">'Разв.инст.гр.общ.-показатели'!$6:$6</definedName>
    <definedName name="_xlnm.Print_Titles" localSheetId="27">'Разв.инст.гражд.общ.'!$7:$7</definedName>
    <definedName name="_xlnm.Print_Titles" localSheetId="20">РИИиЭ!$8:$8</definedName>
    <definedName name="_xlnm.Print_Titles" localSheetId="1">'сводная '!$7:$9</definedName>
    <definedName name="_xlnm.Print_Titles" localSheetId="12">'сел.х-во    '!$7:$7</definedName>
    <definedName name="_xlnm.Print_Titles" localSheetId="0">содержание!$4:$4</definedName>
    <definedName name="_xlnm.Print_Titles" localSheetId="8">'соцзащита '!$7:$7</definedName>
    <definedName name="_xlnm.Print_Titles" localSheetId="9">'соцзащита-результ.'!$7:$7</definedName>
    <definedName name="_xlnm.Print_Titles" localSheetId="10">'спорт '!$8:$8</definedName>
    <definedName name="_xlnm.Print_Titles" localSheetId="38">строительство!$8:$8</definedName>
    <definedName name="_xlnm.Print_Titles" localSheetId="40">'Строительство- результ.'!$7:$7</definedName>
    <definedName name="_xlnm.Print_Titles" localSheetId="24">'Упр.имущ.и фин. '!$7:$7</definedName>
    <definedName name="_xlnm.Print_Titles" localSheetId="26">'Упр.имущ.и фин.-результ.'!$7:$7</definedName>
    <definedName name="_xlnm.Print_Titles" localSheetId="36">'ФСКГС   '!$8:$8</definedName>
    <definedName name="_xlnm.Print_Titles" localSheetId="37">'ФСКГС показатели'!$7:$7</definedName>
    <definedName name="_xlnm.Print_Titles" localSheetId="32">'Цифр.мун.обр.'!$7:$7</definedName>
    <definedName name="_xlnm.Print_Titles" localSheetId="33">'Цифр.мун.обр.-результаты'!$7:$7</definedName>
    <definedName name="_xlnm.Print_Titles" localSheetId="14">экология!$6:$6</definedName>
    <definedName name="_xlnm.Print_Titles" localSheetId="43">'Эффективность 2023'!$6:$6</definedName>
    <definedName name="_xlnm.Print_Area" localSheetId="25">'ДТК '!$A$1:$J$100</definedName>
    <definedName name="_xlnm.Print_Area" localSheetId="31">'ДТК-результаты'!$A$1:$G$12</definedName>
    <definedName name="_xlnm.Print_Area" localSheetId="42">'Переселение-результ.'!$A$1:$G$18</definedName>
    <definedName name="_xlnm.Print_Area" localSheetId="11">'Показатели Спорт'!$A$1:$H$29</definedName>
    <definedName name="_xlnm.Print_Area" localSheetId="23">'Предпр.- результ.'!$A$1:$G$24</definedName>
    <definedName name="_xlnm.Print_Area" localSheetId="22">Предпринимательство!$A$1:$J$54</definedName>
    <definedName name="_xlnm.Print_Area" localSheetId="17">результаты!$A$1:$G$21</definedName>
    <definedName name="_xlnm.Print_Area" localSheetId="1">'сводная '!$A$1:$P$288</definedName>
    <definedName name="_xlnm.Print_Area" localSheetId="12">'сел.х-во    '!$A$1:$J$29</definedName>
    <definedName name="_xlnm.Print_Area" localSheetId="0">содержание!$A$1:$K$119</definedName>
    <definedName name="_xlnm.Print_Area" localSheetId="8">'соцзащита '!$A$1:$J$169</definedName>
    <definedName name="_xlnm.Print_Area" localSheetId="9">'соцзащита-результ.'!$A$1:$I$43</definedName>
    <definedName name="_xlnm.Print_Area" localSheetId="38">строительство!$A$1:$J$67</definedName>
    <definedName name="_xlnm.Print_Area" localSheetId="36">'ФСКГС   '!$A$1:$J$244</definedName>
    <definedName name="_xlnm.Print_Area" localSheetId="37">'ФСКГС показатели'!$A$1:$G$25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0" i="220" l="1"/>
  <c r="F70" i="220"/>
  <c r="F227" i="68"/>
  <c r="F226" i="68"/>
  <c r="E227" i="68"/>
  <c r="E226" i="68"/>
  <c r="H45" i="162"/>
  <c r="H141" i="162"/>
  <c r="H142" i="162"/>
  <c r="E142" i="162"/>
  <c r="E19" i="162"/>
  <c r="E141" i="162"/>
  <c r="D142" i="162"/>
  <c r="D141" i="162"/>
  <c r="H126" i="162"/>
  <c r="H63" i="162"/>
  <c r="E126" i="162"/>
  <c r="E63" i="162"/>
  <c r="D126" i="162"/>
  <c r="D63" i="162"/>
  <c r="H46" i="162"/>
  <c r="E46" i="162"/>
  <c r="E45" i="162"/>
  <c r="D46" i="162"/>
  <c r="D45" i="162"/>
  <c r="H18" i="162"/>
  <c r="H10" i="162"/>
  <c r="H19" i="162"/>
  <c r="E18" i="162"/>
  <c r="H11" i="162"/>
  <c r="E11" i="162"/>
  <c r="E10" i="162"/>
  <c r="D11" i="162"/>
  <c r="D19" i="162" s="1"/>
  <c r="D10" i="162"/>
  <c r="I31" i="218" l="1"/>
  <c r="I53" i="210"/>
  <c r="F53" i="210"/>
  <c r="F101" i="81"/>
  <c r="F74" i="68" l="1"/>
  <c r="F73" i="68"/>
  <c r="F71" i="68"/>
  <c r="F70" i="68"/>
  <c r="E68" i="68"/>
  <c r="E67" i="68"/>
  <c r="E62" i="68"/>
  <c r="E61" i="68"/>
  <c r="F62" i="68"/>
  <c r="F61" i="68"/>
  <c r="F59" i="68"/>
  <c r="F58" i="68"/>
  <c r="H166" i="226" l="1"/>
  <c r="D166" i="226"/>
  <c r="I166" i="226" s="1"/>
  <c r="I162" i="226"/>
  <c r="F162" i="226"/>
  <c r="I161" i="226"/>
  <c r="F161" i="226"/>
  <c r="H160" i="226"/>
  <c r="E160" i="226"/>
  <c r="E166" i="226" s="1"/>
  <c r="F166" i="226" s="1"/>
  <c r="D160" i="226"/>
  <c r="I160" i="226" s="1"/>
  <c r="H153" i="226"/>
  <c r="I153" i="226" s="1"/>
  <c r="F153" i="226"/>
  <c r="F152" i="226"/>
  <c r="E152" i="226"/>
  <c r="E154" i="226" s="1"/>
  <c r="D152" i="226"/>
  <c r="D154" i="226" s="1"/>
  <c r="H149" i="226"/>
  <c r="I149" i="226" s="1"/>
  <c r="F149" i="226"/>
  <c r="E148" i="226"/>
  <c r="E147" i="226"/>
  <c r="H146" i="226"/>
  <c r="H145" i="226"/>
  <c r="H144" i="226"/>
  <c r="E144" i="226"/>
  <c r="D144" i="226"/>
  <c r="H143" i="226"/>
  <c r="I143" i="226" s="1"/>
  <c r="F143" i="226"/>
  <c r="H142" i="226"/>
  <c r="I142" i="226" s="1"/>
  <c r="F142" i="226"/>
  <c r="E141" i="226"/>
  <c r="F141" i="226" s="1"/>
  <c r="D141" i="226"/>
  <c r="D147" i="226" s="1"/>
  <c r="H139" i="226"/>
  <c r="E139" i="226"/>
  <c r="D139" i="226"/>
  <c r="E138" i="226"/>
  <c r="H135" i="226"/>
  <c r="I135" i="226" s="1"/>
  <c r="F135" i="226"/>
  <c r="H134" i="226"/>
  <c r="H133" i="226"/>
  <c r="I133" i="226" s="1"/>
  <c r="E133" i="226"/>
  <c r="F133" i="226" s="1"/>
  <c r="D133" i="226"/>
  <c r="E132" i="226"/>
  <c r="H132" i="226" s="1"/>
  <c r="I132" i="226" s="1"/>
  <c r="D132" i="226"/>
  <c r="E131" i="226"/>
  <c r="H131" i="226" s="1"/>
  <c r="D131" i="226"/>
  <c r="E130" i="226"/>
  <c r="D130" i="226"/>
  <c r="H128" i="226"/>
  <c r="I128" i="226" s="1"/>
  <c r="F128" i="226"/>
  <c r="I127" i="226"/>
  <c r="H127" i="226"/>
  <c r="F127" i="226"/>
  <c r="H126" i="226"/>
  <c r="I126" i="226" s="1"/>
  <c r="E126" i="226"/>
  <c r="F126" i="226" s="1"/>
  <c r="D126" i="226"/>
  <c r="E125" i="226"/>
  <c r="F125" i="226" s="1"/>
  <c r="D125" i="226"/>
  <c r="D123" i="226" s="1"/>
  <c r="H124" i="226"/>
  <c r="I124" i="226" s="1"/>
  <c r="E124" i="226"/>
  <c r="D124" i="226"/>
  <c r="I122" i="226"/>
  <c r="F122" i="226"/>
  <c r="H121" i="226"/>
  <c r="H120" i="226"/>
  <c r="I120" i="226" s="1"/>
  <c r="F120" i="226"/>
  <c r="E119" i="226"/>
  <c r="F119" i="226" s="1"/>
  <c r="D119" i="226"/>
  <c r="H118" i="226"/>
  <c r="I118" i="226" s="1"/>
  <c r="F118" i="226"/>
  <c r="H117" i="226"/>
  <c r="I117" i="226" s="1"/>
  <c r="F117" i="226"/>
  <c r="E116" i="226"/>
  <c r="D116" i="226"/>
  <c r="E115" i="226"/>
  <c r="D115" i="226"/>
  <c r="H114" i="226"/>
  <c r="I114" i="226" s="1"/>
  <c r="F114" i="226"/>
  <c r="E114" i="226"/>
  <c r="D114" i="226"/>
  <c r="D111" i="226" s="1"/>
  <c r="D113" i="226"/>
  <c r="D112" i="226"/>
  <c r="H108" i="226"/>
  <c r="F108" i="226"/>
  <c r="F107" i="226"/>
  <c r="E107" i="226"/>
  <c r="D107" i="226"/>
  <c r="E106" i="226"/>
  <c r="F106" i="226" s="1"/>
  <c r="D106" i="226"/>
  <c r="D138" i="226" s="1"/>
  <c r="H102" i="226"/>
  <c r="E102" i="226"/>
  <c r="D102" i="226"/>
  <c r="H101" i="226"/>
  <c r="H100" i="226"/>
  <c r="E100" i="226"/>
  <c r="D100" i="226"/>
  <c r="H99" i="226"/>
  <c r="I99" i="226" s="1"/>
  <c r="E99" i="226"/>
  <c r="F99" i="226" s="1"/>
  <c r="D99" i="226"/>
  <c r="H98" i="226"/>
  <c r="H97" i="226" s="1"/>
  <c r="I97" i="226" s="1"/>
  <c r="E98" i="226"/>
  <c r="D98" i="226"/>
  <c r="D97" i="226" s="1"/>
  <c r="E97" i="226"/>
  <c r="F97" i="226" s="1"/>
  <c r="I95" i="226"/>
  <c r="H95" i="226"/>
  <c r="F95" i="226"/>
  <c r="H94" i="226"/>
  <c r="F94" i="226"/>
  <c r="F93" i="226"/>
  <c r="E93" i="226"/>
  <c r="D93" i="226"/>
  <c r="H92" i="226"/>
  <c r="I92" i="226" s="1"/>
  <c r="E92" i="226"/>
  <c r="F92" i="226" s="1"/>
  <c r="D92" i="226"/>
  <c r="E91" i="226"/>
  <c r="D91" i="226"/>
  <c r="D90" i="226" s="1"/>
  <c r="I89" i="226"/>
  <c r="F89" i="226"/>
  <c r="H88" i="226"/>
  <c r="H87" i="226"/>
  <c r="F87" i="226"/>
  <c r="E86" i="226"/>
  <c r="D86" i="226"/>
  <c r="F86" i="226" s="1"/>
  <c r="H85" i="226"/>
  <c r="I85" i="226" s="1"/>
  <c r="F85" i="226"/>
  <c r="I84" i="226"/>
  <c r="H84" i="226"/>
  <c r="F84" i="226"/>
  <c r="E83" i="226"/>
  <c r="F83" i="226" s="1"/>
  <c r="D83" i="226"/>
  <c r="H82" i="226"/>
  <c r="E82" i="226"/>
  <c r="D82" i="226"/>
  <c r="D79" i="226" s="1"/>
  <c r="E81" i="226"/>
  <c r="D81" i="226"/>
  <c r="H79" i="226"/>
  <c r="E79" i="226"/>
  <c r="F79" i="226" s="1"/>
  <c r="H69" i="226"/>
  <c r="F69" i="226"/>
  <c r="I68" i="226"/>
  <c r="H68" i="226"/>
  <c r="F68" i="226"/>
  <c r="H67" i="226"/>
  <c r="E66" i="226"/>
  <c r="D66" i="226"/>
  <c r="D65" i="226" s="1"/>
  <c r="E65" i="226"/>
  <c r="H63" i="226"/>
  <c r="E63" i="226"/>
  <c r="D63" i="226"/>
  <c r="H62" i="226"/>
  <c r="I62" i="226" s="1"/>
  <c r="F62" i="226"/>
  <c r="I61" i="226"/>
  <c r="H61" i="226"/>
  <c r="F61" i="226"/>
  <c r="E60" i="226"/>
  <c r="F60" i="226" s="1"/>
  <c r="D60" i="226"/>
  <c r="H59" i="226"/>
  <c r="H58" i="226"/>
  <c r="I58" i="226" s="1"/>
  <c r="F58" i="226"/>
  <c r="I57" i="226"/>
  <c r="H57" i="226"/>
  <c r="F57" i="226"/>
  <c r="H56" i="226"/>
  <c r="I56" i="226" s="1"/>
  <c r="F56" i="226"/>
  <c r="E55" i="226"/>
  <c r="H55" i="226" s="1"/>
  <c r="I55" i="226" s="1"/>
  <c r="D55" i="226"/>
  <c r="D42" i="226" s="1"/>
  <c r="D36" i="226" s="1"/>
  <c r="H54" i="226"/>
  <c r="I54" i="226" s="1"/>
  <c r="F54" i="226"/>
  <c r="I53" i="226"/>
  <c r="H53" i="226"/>
  <c r="F53" i="226"/>
  <c r="E52" i="226"/>
  <c r="F52" i="226" s="1"/>
  <c r="D52" i="226"/>
  <c r="H51" i="226"/>
  <c r="F51" i="226"/>
  <c r="I50" i="226"/>
  <c r="H50" i="226"/>
  <c r="F50" i="226"/>
  <c r="H49" i="226"/>
  <c r="I49" i="226" s="1"/>
  <c r="F49" i="226"/>
  <c r="I48" i="226"/>
  <c r="H48" i="226"/>
  <c r="F48" i="226"/>
  <c r="E47" i="226"/>
  <c r="F47" i="226" s="1"/>
  <c r="D47" i="226"/>
  <c r="I46" i="226"/>
  <c r="H46" i="226"/>
  <c r="F46" i="226"/>
  <c r="H45" i="226"/>
  <c r="I45" i="226" s="1"/>
  <c r="F45" i="226"/>
  <c r="I44" i="226"/>
  <c r="F44" i="226"/>
  <c r="E44" i="226"/>
  <c r="H44" i="226" s="1"/>
  <c r="F43" i="226"/>
  <c r="E43" i="226"/>
  <c r="H43" i="226" s="1"/>
  <c r="I43" i="226" s="1"/>
  <c r="D43" i="226"/>
  <c r="D38" i="226" s="1"/>
  <c r="D71" i="226" s="1"/>
  <c r="I41" i="226"/>
  <c r="E41" i="226"/>
  <c r="H41" i="226" s="1"/>
  <c r="D41" i="226"/>
  <c r="D40" i="226" s="1"/>
  <c r="H40" i="226"/>
  <c r="I40" i="226" s="1"/>
  <c r="E40" i="226"/>
  <c r="E39" i="226"/>
  <c r="E72" i="226" s="1"/>
  <c r="H72" i="226" s="1"/>
  <c r="E38" i="226"/>
  <c r="E71" i="226" s="1"/>
  <c r="H35" i="226"/>
  <c r="F35" i="226"/>
  <c r="E35" i="226"/>
  <c r="D35" i="226"/>
  <c r="E27" i="226"/>
  <c r="D27" i="226"/>
  <c r="H26" i="226"/>
  <c r="H25" i="226"/>
  <c r="E25" i="226"/>
  <c r="D25" i="226"/>
  <c r="E24" i="226"/>
  <c r="E23" i="226" s="1"/>
  <c r="H23" i="226" s="1"/>
  <c r="D24" i="226"/>
  <c r="H21" i="226"/>
  <c r="I21" i="226" s="1"/>
  <c r="F21" i="226"/>
  <c r="I20" i="226"/>
  <c r="H20" i="226"/>
  <c r="F20" i="226"/>
  <c r="H18" i="226"/>
  <c r="I18" i="226" s="1"/>
  <c r="E18" i="226"/>
  <c r="F18" i="226" s="1"/>
  <c r="D18" i="226"/>
  <c r="H17" i="226"/>
  <c r="H16" i="226"/>
  <c r="H15" i="226"/>
  <c r="H14" i="226" s="1"/>
  <c r="E14" i="226"/>
  <c r="D14" i="226"/>
  <c r="I13" i="226"/>
  <c r="H13" i="226"/>
  <c r="F13" i="226"/>
  <c r="H12" i="226"/>
  <c r="I12" i="226" s="1"/>
  <c r="F12" i="226"/>
  <c r="I11" i="226"/>
  <c r="H11" i="226"/>
  <c r="F11" i="226"/>
  <c r="E10" i="226"/>
  <c r="D10" i="226"/>
  <c r="D32" i="226" s="1"/>
  <c r="D30" i="226" s="1"/>
  <c r="E9" i="226"/>
  <c r="F9" i="226" s="1"/>
  <c r="D9" i="226"/>
  <c r="F71" i="226" l="1"/>
  <c r="E70" i="226"/>
  <c r="H71" i="226"/>
  <c r="I71" i="226" s="1"/>
  <c r="E22" i="226"/>
  <c r="H22" i="226" s="1"/>
  <c r="I108" i="226"/>
  <c r="H107" i="226"/>
  <c r="H115" i="226"/>
  <c r="E113" i="226"/>
  <c r="F113" i="226" s="1"/>
  <c r="F115" i="226"/>
  <c r="E112" i="226"/>
  <c r="F112" i="226" s="1"/>
  <c r="F147" i="226"/>
  <c r="H24" i="226"/>
  <c r="I79" i="226"/>
  <c r="D168" i="226"/>
  <c r="D137" i="226"/>
  <c r="E123" i="226"/>
  <c r="F123" i="226" s="1"/>
  <c r="F124" i="226"/>
  <c r="E150" i="226"/>
  <c r="F150" i="226" s="1"/>
  <c r="F148" i="226"/>
  <c r="F154" i="226"/>
  <c r="E32" i="226"/>
  <c r="E169" i="226" s="1"/>
  <c r="F10" i="226"/>
  <c r="H38" i="226"/>
  <c r="H52" i="226"/>
  <c r="I52" i="226" s="1"/>
  <c r="F55" i="226"/>
  <c r="H60" i="226"/>
  <c r="I60" i="226" s="1"/>
  <c r="I69" i="226"/>
  <c r="H66" i="226"/>
  <c r="D80" i="226"/>
  <c r="E80" i="226"/>
  <c r="F80" i="226" s="1"/>
  <c r="F81" i="226"/>
  <c r="E78" i="226"/>
  <c r="F82" i="226"/>
  <c r="I87" i="226"/>
  <c r="H86" i="226"/>
  <c r="I86" i="226" s="1"/>
  <c r="E90" i="226"/>
  <c r="F90" i="226" s="1"/>
  <c r="F91" i="226"/>
  <c r="E111" i="226"/>
  <c r="F116" i="226"/>
  <c r="H130" i="226"/>
  <c r="I130" i="226" s="1"/>
  <c r="I82" i="226"/>
  <c r="H91" i="226"/>
  <c r="I94" i="226"/>
  <c r="H93" i="226"/>
  <c r="I93" i="226" s="1"/>
  <c r="E37" i="226"/>
  <c r="F38" i="226"/>
  <c r="E42" i="226"/>
  <c r="H47" i="226"/>
  <c r="I47" i="226" s="1"/>
  <c r="D78" i="226"/>
  <c r="E168" i="226"/>
  <c r="E137" i="226"/>
  <c r="H138" i="226"/>
  <c r="F138" i="226"/>
  <c r="H9" i="226"/>
  <c r="I9" i="226" s="1"/>
  <c r="H10" i="226"/>
  <c r="D34" i="226"/>
  <c r="I35" i="226"/>
  <c r="D39" i="226"/>
  <c r="F40" i="226"/>
  <c r="F41" i="226"/>
  <c r="F65" i="226"/>
  <c r="F66" i="226"/>
  <c r="H81" i="226"/>
  <c r="H83" i="226"/>
  <c r="I83" i="226" s="1"/>
  <c r="D110" i="226"/>
  <c r="F130" i="226"/>
  <c r="H119" i="226"/>
  <c r="I119" i="226" s="1"/>
  <c r="F132" i="226"/>
  <c r="H141" i="226"/>
  <c r="H148" i="226"/>
  <c r="H152" i="226"/>
  <c r="F160" i="226"/>
  <c r="H39" i="226"/>
  <c r="I39" i="226" s="1"/>
  <c r="H116" i="226"/>
  <c r="I116" i="226" s="1"/>
  <c r="H125" i="226"/>
  <c r="D102" i="222"/>
  <c r="H109" i="222"/>
  <c r="H107" i="222"/>
  <c r="E109" i="222"/>
  <c r="D109" i="222"/>
  <c r="E107" i="222"/>
  <c r="D107" i="222"/>
  <c r="H71" i="218"/>
  <c r="H70" i="218"/>
  <c r="E71" i="218"/>
  <c r="D71" i="218"/>
  <c r="D85" i="216"/>
  <c r="E40" i="216"/>
  <c r="D40" i="216"/>
  <c r="H169" i="226" l="1"/>
  <c r="I141" i="226"/>
  <c r="H147" i="226"/>
  <c r="I147" i="226" s="1"/>
  <c r="I91" i="226"/>
  <c r="H90" i="226"/>
  <c r="I90" i="226" s="1"/>
  <c r="I115" i="226"/>
  <c r="H112" i="226"/>
  <c r="I112" i="226" s="1"/>
  <c r="H113" i="226"/>
  <c r="I113" i="226" s="1"/>
  <c r="I152" i="226"/>
  <c r="H154" i="226"/>
  <c r="I154" i="226" s="1"/>
  <c r="I81" i="226"/>
  <c r="H80" i="226"/>
  <c r="I80" i="226" s="1"/>
  <c r="H32" i="226"/>
  <c r="I32" i="226" s="1"/>
  <c r="I10" i="226"/>
  <c r="F137" i="226"/>
  <c r="E104" i="226"/>
  <c r="E103" i="226" s="1"/>
  <c r="H78" i="226"/>
  <c r="E77" i="226"/>
  <c r="F78" i="226"/>
  <c r="H65" i="226"/>
  <c r="I65" i="226" s="1"/>
  <c r="I66" i="226"/>
  <c r="I107" i="226"/>
  <c r="H106" i="226"/>
  <c r="I106" i="226" s="1"/>
  <c r="D77" i="226"/>
  <c r="D104" i="226"/>
  <c r="D103" i="226" s="1"/>
  <c r="E110" i="226"/>
  <c r="F110" i="226" s="1"/>
  <c r="H111" i="226"/>
  <c r="F111" i="226"/>
  <c r="I138" i="226"/>
  <c r="H137" i="226"/>
  <c r="I137" i="226" s="1"/>
  <c r="F32" i="226"/>
  <c r="E30" i="226"/>
  <c r="H123" i="226"/>
  <c r="I123" i="226" s="1"/>
  <c r="I125" i="226"/>
  <c r="I148" i="226"/>
  <c r="H150" i="226"/>
  <c r="I150" i="226" s="1"/>
  <c r="F39" i="226"/>
  <c r="D37" i="226"/>
  <c r="F37" i="226" s="1"/>
  <c r="D72" i="226"/>
  <c r="E167" i="226"/>
  <c r="H168" i="226"/>
  <c r="F168" i="226"/>
  <c r="F42" i="226"/>
  <c r="E36" i="226"/>
  <c r="H42" i="226"/>
  <c r="I42" i="226" s="1"/>
  <c r="I38" i="226"/>
  <c r="H37" i="226"/>
  <c r="I37" i="226" s="1"/>
  <c r="H70" i="226"/>
  <c r="G47" i="92"/>
  <c r="F47" i="92"/>
  <c r="I48" i="92"/>
  <c r="I168" i="226" l="1"/>
  <c r="H167" i="226"/>
  <c r="I78" i="226"/>
  <c r="H104" i="226"/>
  <c r="H103" i="226" s="1"/>
  <c r="I103" i="226" s="1"/>
  <c r="H77" i="226"/>
  <c r="I77" i="226" s="1"/>
  <c r="D70" i="226"/>
  <c r="F70" i="226" s="1"/>
  <c r="D169" i="226"/>
  <c r="F72" i="226"/>
  <c r="I72" i="226"/>
  <c r="I111" i="226"/>
  <c r="H110" i="226"/>
  <c r="I110" i="226" s="1"/>
  <c r="F36" i="226"/>
  <c r="H36" i="226"/>
  <c r="E34" i="226"/>
  <c r="F34" i="226" s="1"/>
  <c r="F30" i="226"/>
  <c r="H30" i="226"/>
  <c r="I30" i="226" s="1"/>
  <c r="F103" i="226"/>
  <c r="F77" i="226"/>
  <c r="I169" i="226"/>
  <c r="I47" i="92"/>
  <c r="I36" i="226" l="1"/>
  <c r="H34" i="226"/>
  <c r="I34" i="226" s="1"/>
  <c r="I70" i="226"/>
  <c r="F169" i="226"/>
  <c r="D167" i="226"/>
  <c r="F167" i="226" s="1"/>
  <c r="I167" i="226"/>
  <c r="E12" i="91"/>
  <c r="H238" i="222" l="1"/>
  <c r="I238" i="222" s="1"/>
  <c r="F238" i="222"/>
  <c r="E237" i="222"/>
  <c r="E239" i="222" s="1"/>
  <c r="F269" i="68" s="1"/>
  <c r="D237" i="222"/>
  <c r="D239" i="222" s="1"/>
  <c r="F268" i="68" s="1"/>
  <c r="H229" i="222"/>
  <c r="D229" i="222"/>
  <c r="H225" i="222"/>
  <c r="E225" i="222"/>
  <c r="D225" i="222"/>
  <c r="H223" i="222"/>
  <c r="E223" i="222"/>
  <c r="D223" i="222"/>
  <c r="H216" i="222"/>
  <c r="E216" i="222"/>
  <c r="D216" i="222"/>
  <c r="I214" i="222"/>
  <c r="F214" i="222"/>
  <c r="I213" i="222"/>
  <c r="F213" i="222"/>
  <c r="I212" i="222"/>
  <c r="F212" i="222"/>
  <c r="H211" i="222"/>
  <c r="E211" i="222"/>
  <c r="D211" i="222"/>
  <c r="H210" i="222"/>
  <c r="E210" i="222"/>
  <c r="E235" i="222" s="1"/>
  <c r="D210" i="222"/>
  <c r="H209" i="222"/>
  <c r="E209" i="222"/>
  <c r="D209" i="222"/>
  <c r="H208" i="222"/>
  <c r="E208" i="222"/>
  <c r="D208" i="222"/>
  <c r="H205" i="222"/>
  <c r="H244" i="222" s="1"/>
  <c r="E205" i="222"/>
  <c r="G266" i="68" s="1"/>
  <c r="I200" i="222"/>
  <c r="F200" i="222"/>
  <c r="I199" i="222"/>
  <c r="F199" i="222"/>
  <c r="H197" i="222"/>
  <c r="E197" i="222"/>
  <c r="D197" i="222"/>
  <c r="H196" i="222"/>
  <c r="E196" i="222"/>
  <c r="D196" i="222"/>
  <c r="H195" i="222"/>
  <c r="E195" i="222"/>
  <c r="D195" i="222"/>
  <c r="H194" i="222"/>
  <c r="E194" i="222"/>
  <c r="D194" i="222"/>
  <c r="I190" i="222"/>
  <c r="F190" i="222"/>
  <c r="H189" i="222"/>
  <c r="E189" i="222"/>
  <c r="D189" i="222"/>
  <c r="H188" i="222"/>
  <c r="H135" i="222" s="1"/>
  <c r="F188" i="222"/>
  <c r="E187" i="222"/>
  <c r="D187" i="222"/>
  <c r="I186" i="222"/>
  <c r="F186" i="222"/>
  <c r="H185" i="222"/>
  <c r="E185" i="222"/>
  <c r="D185" i="222"/>
  <c r="I184" i="222"/>
  <c r="H183" i="222"/>
  <c r="E183" i="222"/>
  <c r="D183" i="222"/>
  <c r="I182" i="222"/>
  <c r="F182" i="222"/>
  <c r="H181" i="222"/>
  <c r="E181" i="222"/>
  <c r="D181" i="222"/>
  <c r="I180" i="222"/>
  <c r="F180" i="222"/>
  <c r="H179" i="222"/>
  <c r="E179" i="222"/>
  <c r="D179" i="222"/>
  <c r="I178" i="222"/>
  <c r="F178" i="222"/>
  <c r="H177" i="222"/>
  <c r="E177" i="222"/>
  <c r="D177" i="222"/>
  <c r="I176" i="222"/>
  <c r="F176" i="222"/>
  <c r="H175" i="222"/>
  <c r="E175" i="222"/>
  <c r="D175" i="222"/>
  <c r="I174" i="222"/>
  <c r="F174" i="222"/>
  <c r="H173" i="222"/>
  <c r="E173" i="222"/>
  <c r="D173" i="222"/>
  <c r="I172" i="222"/>
  <c r="F172" i="222"/>
  <c r="H171" i="222"/>
  <c r="E171" i="222"/>
  <c r="D171" i="222"/>
  <c r="I170" i="222"/>
  <c r="F170" i="222"/>
  <c r="H169" i="222"/>
  <c r="E169" i="222"/>
  <c r="D169" i="222"/>
  <c r="I168" i="222"/>
  <c r="F168" i="222"/>
  <c r="H167" i="222"/>
  <c r="E167" i="222"/>
  <c r="D167" i="222"/>
  <c r="I166" i="222"/>
  <c r="F166" i="222"/>
  <c r="H165" i="222"/>
  <c r="E165" i="222"/>
  <c r="D165" i="222"/>
  <c r="H161" i="222"/>
  <c r="E161" i="222"/>
  <c r="D161" i="222"/>
  <c r="I159" i="222"/>
  <c r="H158" i="222"/>
  <c r="E158" i="222"/>
  <c r="D158" i="222"/>
  <c r="I157" i="222"/>
  <c r="F157" i="222"/>
  <c r="I156" i="222"/>
  <c r="F156" i="222"/>
  <c r="I153" i="222"/>
  <c r="F153" i="222"/>
  <c r="I152" i="222"/>
  <c r="F152" i="222"/>
  <c r="I150" i="222"/>
  <c r="F150" i="222"/>
  <c r="I149" i="222"/>
  <c r="F149" i="222"/>
  <c r="I148" i="222"/>
  <c r="F148" i="222"/>
  <c r="I147" i="222"/>
  <c r="F147" i="222"/>
  <c r="H145" i="222"/>
  <c r="E145" i="222"/>
  <c r="D145" i="222"/>
  <c r="I144" i="222"/>
  <c r="F144" i="222"/>
  <c r="I143" i="222"/>
  <c r="F143" i="222"/>
  <c r="I142" i="222"/>
  <c r="F142" i="222"/>
  <c r="H141" i="222"/>
  <c r="E141" i="222"/>
  <c r="D141" i="222"/>
  <c r="I140" i="222"/>
  <c r="F140" i="222"/>
  <c r="I139" i="222"/>
  <c r="F139" i="222"/>
  <c r="H138" i="222"/>
  <c r="E138" i="222"/>
  <c r="D138" i="222"/>
  <c r="H137" i="222"/>
  <c r="E137" i="222"/>
  <c r="D137" i="222"/>
  <c r="H136" i="222"/>
  <c r="H203" i="222" s="1"/>
  <c r="E136" i="222"/>
  <c r="E203" i="222" s="1"/>
  <c r="E266" i="68" s="1"/>
  <c r="D136" i="222"/>
  <c r="E135" i="222"/>
  <c r="D135" i="222"/>
  <c r="I133" i="222"/>
  <c r="F133" i="222"/>
  <c r="I132" i="222"/>
  <c r="F132" i="222"/>
  <c r="H131" i="222"/>
  <c r="E131" i="222"/>
  <c r="D131" i="222"/>
  <c r="H130" i="222"/>
  <c r="E130" i="222"/>
  <c r="D130" i="222"/>
  <c r="D204" i="222" s="1"/>
  <c r="P265" i="68" s="1"/>
  <c r="P259" i="68" s="1"/>
  <c r="H129" i="222"/>
  <c r="E129" i="222"/>
  <c r="D129" i="222"/>
  <c r="H125" i="222"/>
  <c r="E125" i="222"/>
  <c r="D125" i="222"/>
  <c r="H122" i="222"/>
  <c r="E122" i="222"/>
  <c r="D122" i="222"/>
  <c r="H121" i="222"/>
  <c r="E121" i="222"/>
  <c r="D121" i="222"/>
  <c r="H120" i="222"/>
  <c r="E120" i="222"/>
  <c r="D120" i="222"/>
  <c r="I114" i="222"/>
  <c r="F114" i="222"/>
  <c r="I113" i="222"/>
  <c r="F113" i="222"/>
  <c r="I112" i="222"/>
  <c r="F112" i="222"/>
  <c r="H111" i="222"/>
  <c r="E111" i="222"/>
  <c r="D111" i="222"/>
  <c r="I108" i="222"/>
  <c r="F108" i="222"/>
  <c r="I106" i="222"/>
  <c r="F106" i="222"/>
  <c r="I105" i="222"/>
  <c r="F105" i="222"/>
  <c r="H104" i="222"/>
  <c r="E104" i="222"/>
  <c r="D104" i="222"/>
  <c r="H103" i="222"/>
  <c r="E103" i="222"/>
  <c r="D103" i="222"/>
  <c r="H102" i="222"/>
  <c r="E102" i="222"/>
  <c r="I100" i="222"/>
  <c r="F100" i="222"/>
  <c r="I99" i="222"/>
  <c r="F99" i="222"/>
  <c r="H98" i="222"/>
  <c r="E98" i="222"/>
  <c r="D98" i="222"/>
  <c r="I97" i="222"/>
  <c r="F97" i="222"/>
  <c r="I96" i="222"/>
  <c r="F96" i="222"/>
  <c r="H95" i="222"/>
  <c r="E95" i="222"/>
  <c r="D95" i="222"/>
  <c r="H91" i="222"/>
  <c r="E91" i="222"/>
  <c r="D91" i="222"/>
  <c r="H86" i="222"/>
  <c r="E86" i="222"/>
  <c r="D86" i="222"/>
  <c r="H85" i="222"/>
  <c r="E85" i="222"/>
  <c r="D85" i="222"/>
  <c r="H84" i="222"/>
  <c r="E84" i="222"/>
  <c r="D84" i="222"/>
  <c r="H79" i="222"/>
  <c r="E79" i="222"/>
  <c r="D79" i="222"/>
  <c r="H78" i="222"/>
  <c r="H74" i="222" s="1"/>
  <c r="E78" i="222"/>
  <c r="E74" i="222" s="1"/>
  <c r="D78" i="222"/>
  <c r="D74" i="222" s="1"/>
  <c r="H77" i="222"/>
  <c r="H73" i="222" s="1"/>
  <c r="E77" i="222"/>
  <c r="E73" i="222" s="1"/>
  <c r="D77" i="222"/>
  <c r="D73" i="222" s="1"/>
  <c r="H76" i="222"/>
  <c r="H72" i="222" s="1"/>
  <c r="E76" i="222"/>
  <c r="E72" i="222" s="1"/>
  <c r="D76" i="222"/>
  <c r="D72" i="222" s="1"/>
  <c r="H66" i="222"/>
  <c r="E66" i="222"/>
  <c r="D66" i="222"/>
  <c r="I63" i="222"/>
  <c r="F63" i="222"/>
  <c r="H60" i="222"/>
  <c r="E60" i="222"/>
  <c r="D60" i="222"/>
  <c r="I59" i="222"/>
  <c r="F59" i="222"/>
  <c r="H57" i="222"/>
  <c r="E57" i="222"/>
  <c r="D57" i="222"/>
  <c r="H54" i="222"/>
  <c r="E54" i="222"/>
  <c r="D54" i="222"/>
  <c r="H50" i="222"/>
  <c r="E50" i="222"/>
  <c r="D50" i="222"/>
  <c r="I49" i="222"/>
  <c r="F49" i="222"/>
  <c r="H47" i="222"/>
  <c r="E47" i="222"/>
  <c r="D47" i="222"/>
  <c r="I46" i="222"/>
  <c r="F46" i="222"/>
  <c r="H44" i="222"/>
  <c r="E44" i="222"/>
  <c r="D44" i="222"/>
  <c r="H41" i="222"/>
  <c r="E41" i="222"/>
  <c r="H40" i="222"/>
  <c r="E40" i="222"/>
  <c r="D40" i="222"/>
  <c r="H38" i="222"/>
  <c r="E38" i="222"/>
  <c r="D38" i="222"/>
  <c r="I37" i="222"/>
  <c r="F37" i="222"/>
  <c r="H36" i="222"/>
  <c r="E36" i="222"/>
  <c r="D36" i="222"/>
  <c r="I35" i="222"/>
  <c r="F35" i="222"/>
  <c r="H34" i="222"/>
  <c r="E34" i="222"/>
  <c r="D34" i="222"/>
  <c r="I32" i="222"/>
  <c r="F32" i="222"/>
  <c r="I31" i="222"/>
  <c r="F31" i="222"/>
  <c r="H28" i="222"/>
  <c r="E28" i="222"/>
  <c r="D28" i="222"/>
  <c r="D24" i="222" s="1"/>
  <c r="H27" i="222"/>
  <c r="H24" i="222" s="1"/>
  <c r="E27" i="222"/>
  <c r="E24" i="222" s="1"/>
  <c r="D27" i="222"/>
  <c r="H26" i="222"/>
  <c r="H23" i="222" s="1"/>
  <c r="H15" i="222" s="1"/>
  <c r="E26" i="222"/>
  <c r="E22" i="222" s="1"/>
  <c r="D26" i="222"/>
  <c r="D22" i="222" s="1"/>
  <c r="D15" i="222" s="1"/>
  <c r="H18" i="222"/>
  <c r="E18" i="222"/>
  <c r="D18" i="222"/>
  <c r="H17" i="222"/>
  <c r="E17" i="222"/>
  <c r="D17" i="222"/>
  <c r="H13" i="222"/>
  <c r="E13" i="222"/>
  <c r="D13" i="222"/>
  <c r="H11" i="222"/>
  <c r="E11" i="222"/>
  <c r="D11" i="222"/>
  <c r="H75" i="220"/>
  <c r="I75" i="220" s="1"/>
  <c r="F75" i="220"/>
  <c r="E74" i="220"/>
  <c r="H74" i="220" s="1"/>
  <c r="H73" i="220"/>
  <c r="I73" i="220" s="1"/>
  <c r="F73" i="220"/>
  <c r="D72" i="220"/>
  <c r="D76" i="220" s="1"/>
  <c r="F256" i="68" s="1"/>
  <c r="H67" i="220"/>
  <c r="I67" i="220" s="1"/>
  <c r="I66" i="220" s="1"/>
  <c r="F67" i="220"/>
  <c r="F66" i="220" s="1"/>
  <c r="E66" i="220"/>
  <c r="E70" i="220" s="1"/>
  <c r="F254" i="68" s="1"/>
  <c r="D66" i="220"/>
  <c r="D70" i="220" s="1"/>
  <c r="F253" i="68" s="1"/>
  <c r="I65" i="220"/>
  <c r="F65" i="220"/>
  <c r="H64" i="220"/>
  <c r="H69" i="220" s="1"/>
  <c r="E64" i="220"/>
  <c r="D64" i="220"/>
  <c r="D69" i="220" s="1"/>
  <c r="E253" i="68" s="1"/>
  <c r="D61" i="220"/>
  <c r="D58" i="220" s="1"/>
  <c r="H77" i="218"/>
  <c r="H76" i="218" s="1"/>
  <c r="E77" i="218"/>
  <c r="E76" i="218" s="1"/>
  <c r="D77" i="218"/>
  <c r="D76" i="218" s="1"/>
  <c r="H75" i="218"/>
  <c r="H73" i="218" s="1"/>
  <c r="F75" i="218"/>
  <c r="I74" i="218"/>
  <c r="F74" i="218"/>
  <c r="E73" i="218"/>
  <c r="E80" i="218" s="1"/>
  <c r="F218" i="68" s="1"/>
  <c r="D73" i="218"/>
  <c r="D80" i="218" s="1"/>
  <c r="I69" i="218"/>
  <c r="F69" i="218"/>
  <c r="H68" i="218"/>
  <c r="E68" i="218"/>
  <c r="D68" i="218"/>
  <c r="I63" i="218"/>
  <c r="H63" i="218"/>
  <c r="F63" i="218"/>
  <c r="E63" i="218"/>
  <c r="D63" i="218"/>
  <c r="I59" i="218"/>
  <c r="H59" i="218"/>
  <c r="F59" i="218"/>
  <c r="E59" i="218"/>
  <c r="D59" i="218"/>
  <c r="H58" i="218"/>
  <c r="H57" i="218"/>
  <c r="I57" i="218" s="1"/>
  <c r="F57" i="218"/>
  <c r="E56" i="218"/>
  <c r="D56" i="218"/>
  <c r="H53" i="218"/>
  <c r="E53" i="218"/>
  <c r="D53" i="218"/>
  <c r="D48" i="218"/>
  <c r="I47" i="218"/>
  <c r="F47" i="218"/>
  <c r="I46" i="218"/>
  <c r="F46" i="218"/>
  <c r="H45" i="218"/>
  <c r="E45" i="218"/>
  <c r="D45" i="218"/>
  <c r="I44" i="218"/>
  <c r="F44" i="218"/>
  <c r="I42" i="218"/>
  <c r="F42" i="218"/>
  <c r="I41" i="218"/>
  <c r="F41" i="218"/>
  <c r="H40" i="218"/>
  <c r="E40" i="218"/>
  <c r="D40" i="218"/>
  <c r="I38" i="218"/>
  <c r="F38" i="218"/>
  <c r="I37" i="218"/>
  <c r="F37" i="218"/>
  <c r="I36" i="218"/>
  <c r="F36" i="218"/>
  <c r="I35" i="218"/>
  <c r="F35" i="218"/>
  <c r="E34" i="218"/>
  <c r="D34" i="218"/>
  <c r="I29" i="218"/>
  <c r="F29" i="218"/>
  <c r="I28" i="218"/>
  <c r="F28" i="218"/>
  <c r="H27" i="218"/>
  <c r="E27" i="218"/>
  <c r="D27" i="218"/>
  <c r="H26" i="218"/>
  <c r="H32" i="218" s="1"/>
  <c r="E26" i="218"/>
  <c r="D26" i="218"/>
  <c r="D32" i="218" s="1"/>
  <c r="F208" i="68" s="1"/>
  <c r="H25" i="218"/>
  <c r="H31" i="218" s="1"/>
  <c r="E25" i="218"/>
  <c r="D25" i="218"/>
  <c r="D31" i="218" s="1"/>
  <c r="E208" i="68" s="1"/>
  <c r="I21" i="218"/>
  <c r="F21" i="218"/>
  <c r="I20" i="218"/>
  <c r="F20" i="218"/>
  <c r="I19" i="218"/>
  <c r="F19" i="218"/>
  <c r="H18" i="218"/>
  <c r="E18" i="218"/>
  <c r="D18" i="218"/>
  <c r="I17" i="218"/>
  <c r="F17" i="218"/>
  <c r="I16" i="218"/>
  <c r="F16" i="218"/>
  <c r="H15" i="218"/>
  <c r="I15" i="218" s="1"/>
  <c r="F15" i="218"/>
  <c r="I14" i="218"/>
  <c r="F14" i="218"/>
  <c r="I12" i="218"/>
  <c r="F12" i="218"/>
  <c r="I11" i="218"/>
  <c r="F11" i="218"/>
  <c r="I10" i="218"/>
  <c r="F10" i="218"/>
  <c r="E9" i="218"/>
  <c r="D9" i="218"/>
  <c r="H78" i="216"/>
  <c r="E78" i="216"/>
  <c r="D78" i="216"/>
  <c r="H73" i="216"/>
  <c r="E73" i="216"/>
  <c r="D73" i="216"/>
  <c r="F71" i="216"/>
  <c r="E71" i="216"/>
  <c r="D71" i="216"/>
  <c r="F70" i="216"/>
  <c r="E70" i="216"/>
  <c r="D70" i="216"/>
  <c r="F66" i="216"/>
  <c r="E66" i="216"/>
  <c r="H61" i="216"/>
  <c r="H69" i="216" s="1"/>
  <c r="E61" i="216"/>
  <c r="E69" i="216" s="1"/>
  <c r="D61" i="216"/>
  <c r="D69" i="216" s="1"/>
  <c r="H60" i="216"/>
  <c r="E60" i="216"/>
  <c r="D60" i="216"/>
  <c r="H59" i="216"/>
  <c r="E59" i="216"/>
  <c r="D59" i="216"/>
  <c r="H50" i="216"/>
  <c r="E50" i="216"/>
  <c r="D50" i="216"/>
  <c r="H47" i="216"/>
  <c r="E47" i="216"/>
  <c r="D47" i="216"/>
  <c r="H46" i="216"/>
  <c r="E46" i="216"/>
  <c r="D46" i="216"/>
  <c r="H45" i="216"/>
  <c r="E45" i="216"/>
  <c r="D45" i="216"/>
  <c r="D66" i="216" s="1"/>
  <c r="H41" i="216"/>
  <c r="H40" i="216" s="1"/>
  <c r="F41" i="216"/>
  <c r="E39" i="216"/>
  <c r="E38" i="216" s="1"/>
  <c r="H38" i="216" s="1"/>
  <c r="D39" i="216"/>
  <c r="H31" i="216"/>
  <c r="I31" i="216" s="1"/>
  <c r="F31" i="216"/>
  <c r="H30" i="216"/>
  <c r="I30" i="216" s="1"/>
  <c r="F30" i="216"/>
  <c r="H29" i="216"/>
  <c r="H24" i="216" s="1"/>
  <c r="H34" i="216" s="1"/>
  <c r="F29" i="216"/>
  <c r="H28" i="216"/>
  <c r="I28" i="216" s="1"/>
  <c r="F28" i="216"/>
  <c r="E27" i="216"/>
  <c r="D27" i="216"/>
  <c r="E26" i="216"/>
  <c r="E36" i="216" s="1"/>
  <c r="G143" i="68" s="1"/>
  <c r="D26" i="216"/>
  <c r="D36" i="216" s="1"/>
  <c r="E25" i="216"/>
  <c r="E35" i="216" s="1"/>
  <c r="F143" i="68" s="1"/>
  <c r="D25" i="216"/>
  <c r="D35" i="216" s="1"/>
  <c r="E24" i="216"/>
  <c r="E34" i="216" s="1"/>
  <c r="E143" i="68" s="1"/>
  <c r="D24" i="216"/>
  <c r="D34" i="216" s="1"/>
  <c r="E142" i="68" s="1"/>
  <c r="E23" i="216"/>
  <c r="E33" i="216" s="1"/>
  <c r="D23" i="216"/>
  <c r="H20" i="216"/>
  <c r="E20" i="216"/>
  <c r="D20" i="216"/>
  <c r="E18" i="216"/>
  <c r="D18" i="216"/>
  <c r="E139" i="68" s="1"/>
  <c r="H17" i="216"/>
  <c r="E17" i="216"/>
  <c r="D17" i="216"/>
  <c r="H15" i="216"/>
  <c r="H18" i="216" s="1"/>
  <c r="F15" i="216"/>
  <c r="E13" i="216"/>
  <c r="E12" i="216" s="1"/>
  <c r="D13" i="216"/>
  <c r="D12" i="216" s="1"/>
  <c r="H8" i="216"/>
  <c r="H19" i="216" s="1"/>
  <c r="E8" i="216"/>
  <c r="E19" i="216" s="1"/>
  <c r="D8" i="216"/>
  <c r="D19" i="216" s="1"/>
  <c r="I49" i="214"/>
  <c r="F49" i="214"/>
  <c r="D48" i="214"/>
  <c r="D47" i="214" s="1"/>
  <c r="H47" i="214"/>
  <c r="E47" i="214"/>
  <c r="E46" i="214" s="1"/>
  <c r="H45" i="214"/>
  <c r="I45" i="214" s="1"/>
  <c r="F45" i="214"/>
  <c r="H44" i="214"/>
  <c r="E43" i="214"/>
  <c r="H43" i="214" s="1"/>
  <c r="D43" i="214"/>
  <c r="D40" i="214" s="1"/>
  <c r="E42" i="214"/>
  <c r="H42" i="214" s="1"/>
  <c r="D42" i="214"/>
  <c r="E41" i="214"/>
  <c r="E51" i="214" s="1"/>
  <c r="D41" i="214"/>
  <c r="D51" i="214" s="1"/>
  <c r="E109" i="68" s="1"/>
  <c r="E38" i="214"/>
  <c r="F107" i="68" s="1"/>
  <c r="H35" i="214"/>
  <c r="H38" i="214" s="1"/>
  <c r="F35" i="214"/>
  <c r="I35" i="214" s="1"/>
  <c r="E34" i="214"/>
  <c r="E33" i="214" s="1"/>
  <c r="D34" i="214"/>
  <c r="D33" i="214" s="1"/>
  <c r="H32" i="214"/>
  <c r="H31" i="214"/>
  <c r="H28" i="214" s="1"/>
  <c r="F31" i="214"/>
  <c r="E30" i="214"/>
  <c r="H30" i="214" s="1"/>
  <c r="D30" i="214"/>
  <c r="D29" i="214"/>
  <c r="E28" i="214"/>
  <c r="E37" i="214" s="1"/>
  <c r="E107" i="68" s="1"/>
  <c r="D28" i="214"/>
  <c r="E25" i="214"/>
  <c r="E24" i="214"/>
  <c r="I22" i="214"/>
  <c r="F22" i="214"/>
  <c r="H21" i="214"/>
  <c r="H19" i="214" s="1"/>
  <c r="F21" i="214"/>
  <c r="I20" i="214"/>
  <c r="F20" i="214"/>
  <c r="E19" i="214"/>
  <c r="D19" i="214"/>
  <c r="E18" i="214"/>
  <c r="H18" i="214" s="1"/>
  <c r="D18" i="214"/>
  <c r="E17" i="214"/>
  <c r="D17" i="214"/>
  <c r="D16" i="214" s="1"/>
  <c r="H14" i="214"/>
  <c r="E14" i="214"/>
  <c r="D14" i="214"/>
  <c r="D25" i="214" s="1"/>
  <c r="F103" i="68" s="1"/>
  <c r="I11" i="214"/>
  <c r="F11" i="214"/>
  <c r="H10" i="214"/>
  <c r="E10" i="214"/>
  <c r="D10" i="214"/>
  <c r="H9" i="214"/>
  <c r="I9" i="214" s="1"/>
  <c r="F9" i="214"/>
  <c r="E8" i="214"/>
  <c r="E12" i="214" s="1"/>
  <c r="F101" i="68" s="1"/>
  <c r="D8" i="214"/>
  <c r="E28" i="212"/>
  <c r="I23" i="212"/>
  <c r="F23" i="212"/>
  <c r="H22" i="212"/>
  <c r="H21" i="212" s="1"/>
  <c r="F22" i="212"/>
  <c r="E21" i="212"/>
  <c r="D21" i="212"/>
  <c r="H20" i="212"/>
  <c r="H26" i="212" s="1"/>
  <c r="E20" i="212"/>
  <c r="E26" i="212" s="1"/>
  <c r="F95" i="68" s="1"/>
  <c r="D20" i="212"/>
  <c r="E19" i="212"/>
  <c r="D19" i="212"/>
  <c r="D25" i="212" s="1"/>
  <c r="I15" i="212"/>
  <c r="F15" i="212"/>
  <c r="H14" i="212"/>
  <c r="E14" i="212"/>
  <c r="D14" i="212"/>
  <c r="D16" i="212" s="1"/>
  <c r="F91" i="68" s="1"/>
  <c r="I13" i="212"/>
  <c r="F13" i="212"/>
  <c r="I11" i="212"/>
  <c r="I10" i="212"/>
  <c r="H10" i="212"/>
  <c r="H9" i="212" s="1"/>
  <c r="H12" i="212" s="1"/>
  <c r="I9" i="212"/>
  <c r="I12" i="212" s="1"/>
  <c r="E9" i="212"/>
  <c r="E12" i="212" s="1"/>
  <c r="F89" i="68" s="1"/>
  <c r="D9" i="212"/>
  <c r="D12" i="212" s="1"/>
  <c r="F88" i="68" s="1"/>
  <c r="E50" i="210"/>
  <c r="E83" i="68" s="1"/>
  <c r="E49" i="210"/>
  <c r="F83" i="68" s="1"/>
  <c r="I47" i="210"/>
  <c r="F47" i="210"/>
  <c r="H46" i="210"/>
  <c r="H50" i="210" s="1"/>
  <c r="E46" i="210"/>
  <c r="D46" i="210"/>
  <c r="D50" i="210" s="1"/>
  <c r="H45" i="210"/>
  <c r="H44" i="210"/>
  <c r="I44" i="210" s="1"/>
  <c r="F44" i="210"/>
  <c r="E43" i="210"/>
  <c r="D43" i="210"/>
  <c r="I38" i="210"/>
  <c r="H38" i="210"/>
  <c r="H37" i="210"/>
  <c r="H36" i="210"/>
  <c r="I36" i="210" s="1"/>
  <c r="F36" i="210"/>
  <c r="H35" i="210"/>
  <c r="I35" i="210" s="1"/>
  <c r="F35" i="210"/>
  <c r="H34" i="210"/>
  <c r="I34" i="210" s="1"/>
  <c r="F34" i="210"/>
  <c r="H32" i="210"/>
  <c r="I32" i="210" s="1"/>
  <c r="F32" i="210"/>
  <c r="H31" i="210"/>
  <c r="I31" i="210" s="1"/>
  <c r="F31" i="210"/>
  <c r="H30" i="210"/>
  <c r="I30" i="210" s="1"/>
  <c r="F30" i="210"/>
  <c r="H29" i="210"/>
  <c r="I29" i="210" s="1"/>
  <c r="F29" i="210"/>
  <c r="H28" i="210"/>
  <c r="I28" i="210" s="1"/>
  <c r="F28" i="210"/>
  <c r="H27" i="210"/>
  <c r="I27" i="210" s="1"/>
  <c r="F27" i="210"/>
  <c r="H26" i="210"/>
  <c r="I26" i="210" s="1"/>
  <c r="F26" i="210"/>
  <c r="H25" i="210"/>
  <c r="I25" i="210" s="1"/>
  <c r="F25" i="210"/>
  <c r="H24" i="210"/>
  <c r="H23" i="210"/>
  <c r="H22" i="210"/>
  <c r="H21" i="210"/>
  <c r="I21" i="210" s="1"/>
  <c r="F21" i="210"/>
  <c r="H19" i="210"/>
  <c r="I19" i="210" s="1"/>
  <c r="F19" i="210"/>
  <c r="H18" i="210"/>
  <c r="I18" i="210" s="1"/>
  <c r="F18" i="210"/>
  <c r="H17" i="210"/>
  <c r="H16" i="210"/>
  <c r="I16" i="210" s="1"/>
  <c r="F16" i="210"/>
  <c r="H15" i="210"/>
  <c r="I15" i="210" s="1"/>
  <c r="F15" i="210"/>
  <c r="H14" i="210"/>
  <c r="I14" i="210" s="1"/>
  <c r="F14" i="210"/>
  <c r="H13" i="210"/>
  <c r="I12" i="210"/>
  <c r="F12" i="210"/>
  <c r="E11" i="210"/>
  <c r="D11" i="210"/>
  <c r="D40" i="210" s="1"/>
  <c r="D19" i="209"/>
  <c r="H118" i="208"/>
  <c r="F118" i="208"/>
  <c r="I118" i="208" s="1"/>
  <c r="H117" i="208"/>
  <c r="F117" i="208"/>
  <c r="I117" i="208" s="1"/>
  <c r="E116" i="208"/>
  <c r="H116" i="208" s="1"/>
  <c r="D116" i="208"/>
  <c r="H115" i="208"/>
  <c r="F115" i="208"/>
  <c r="I115" i="208" s="1"/>
  <c r="H114" i="208"/>
  <c r="F114" i="208"/>
  <c r="F113" i="208" s="1"/>
  <c r="I113" i="208" s="1"/>
  <c r="D113" i="208"/>
  <c r="D119" i="208" s="1"/>
  <c r="F40" i="68" s="1"/>
  <c r="I111" i="208"/>
  <c r="I110" i="208"/>
  <c r="H110" i="208"/>
  <c r="I109" i="208"/>
  <c r="E109" i="208"/>
  <c r="E111" i="208" s="1"/>
  <c r="D109" i="208"/>
  <c r="D111" i="208" s="1"/>
  <c r="F37" i="68" s="1"/>
  <c r="D107" i="208"/>
  <c r="H105" i="208"/>
  <c r="I105" i="208" s="1"/>
  <c r="F105" i="208"/>
  <c r="E104" i="208"/>
  <c r="D104" i="208"/>
  <c r="E103" i="208"/>
  <c r="E102" i="208" s="1"/>
  <c r="E107" i="208" s="1"/>
  <c r="F35" i="68" s="1"/>
  <c r="D103" i="208"/>
  <c r="D102" i="208" s="1"/>
  <c r="I101" i="208"/>
  <c r="H101" i="208"/>
  <c r="E100" i="208"/>
  <c r="H100" i="208" s="1"/>
  <c r="E98" i="208"/>
  <c r="F32" i="68" s="1"/>
  <c r="F95" i="208"/>
  <c r="I95" i="208" s="1"/>
  <c r="F94" i="208"/>
  <c r="I94" i="208" s="1"/>
  <c r="H93" i="208"/>
  <c r="E93" i="208"/>
  <c r="D93" i="208"/>
  <c r="H92" i="208"/>
  <c r="E92" i="208"/>
  <c r="D92" i="208"/>
  <c r="H91" i="208"/>
  <c r="E91" i="208"/>
  <c r="D91" i="208"/>
  <c r="I89" i="208"/>
  <c r="F89" i="208"/>
  <c r="I88" i="208"/>
  <c r="F88" i="208"/>
  <c r="H87" i="208"/>
  <c r="E87" i="208"/>
  <c r="D87" i="208"/>
  <c r="H86" i="208"/>
  <c r="E86" i="208"/>
  <c r="D86" i="208"/>
  <c r="H85" i="208"/>
  <c r="E85" i="208"/>
  <c r="D85" i="208"/>
  <c r="F71" i="208"/>
  <c r="I70" i="208"/>
  <c r="F70" i="208"/>
  <c r="H69" i="208"/>
  <c r="E69" i="208"/>
  <c r="D69" i="208"/>
  <c r="I68" i="208"/>
  <c r="I67" i="208"/>
  <c r="I66" i="208"/>
  <c r="H65" i="208"/>
  <c r="F65" i="208"/>
  <c r="E65" i="208"/>
  <c r="D65" i="208"/>
  <c r="H64" i="208"/>
  <c r="F64" i="208"/>
  <c r="E64" i="208"/>
  <c r="D64" i="208"/>
  <c r="H63" i="208"/>
  <c r="E63" i="208"/>
  <c r="D63" i="208"/>
  <c r="H62" i="208"/>
  <c r="E62" i="208"/>
  <c r="D62" i="208"/>
  <c r="H60" i="208"/>
  <c r="I60" i="208" s="1"/>
  <c r="I59" i="208" s="1"/>
  <c r="F60" i="208"/>
  <c r="F59" i="208" s="1"/>
  <c r="E59" i="208"/>
  <c r="D59" i="208"/>
  <c r="H58" i="208"/>
  <c r="I58" i="208" s="1"/>
  <c r="F58" i="208"/>
  <c r="H57" i="208"/>
  <c r="I57" i="208" s="1"/>
  <c r="F57" i="208"/>
  <c r="E56" i="208"/>
  <c r="D56" i="208"/>
  <c r="H55" i="208"/>
  <c r="F55" i="208"/>
  <c r="I55" i="208" s="1"/>
  <c r="E54" i="208"/>
  <c r="H54" i="208" s="1"/>
  <c r="D54" i="208"/>
  <c r="H53" i="208"/>
  <c r="F53" i="208"/>
  <c r="I53" i="208" s="1"/>
  <c r="E52" i="208"/>
  <c r="H52" i="208" s="1"/>
  <c r="D52" i="208"/>
  <c r="I51" i="208"/>
  <c r="F51" i="208"/>
  <c r="H50" i="208"/>
  <c r="E50" i="208"/>
  <c r="D50" i="208"/>
  <c r="H49" i="208"/>
  <c r="I49" i="208" s="1"/>
  <c r="F49" i="208"/>
  <c r="H48" i="208"/>
  <c r="I48" i="208" s="1"/>
  <c r="F48" i="208"/>
  <c r="H47" i="208"/>
  <c r="F47" i="208"/>
  <c r="E46" i="208"/>
  <c r="D46" i="208"/>
  <c r="H45" i="208"/>
  <c r="F45" i="208"/>
  <c r="I45" i="208" s="1"/>
  <c r="D42" i="208"/>
  <c r="H41" i="208"/>
  <c r="F41" i="208"/>
  <c r="I41" i="208" s="1"/>
  <c r="E40" i="208"/>
  <c r="H40" i="208" s="1"/>
  <c r="D40" i="208"/>
  <c r="E39" i="208"/>
  <c r="D39" i="208"/>
  <c r="E38" i="208"/>
  <c r="D38" i="208"/>
  <c r="H31" i="208"/>
  <c r="I31" i="208" s="1"/>
  <c r="F31" i="208"/>
  <c r="H30" i="208"/>
  <c r="I30" i="208" s="1"/>
  <c r="F30" i="208"/>
  <c r="H29" i="208"/>
  <c r="I29" i="208" s="1"/>
  <c r="F29" i="208"/>
  <c r="H28" i="208"/>
  <c r="I28" i="208" s="1"/>
  <c r="F28" i="208"/>
  <c r="E27" i="208"/>
  <c r="H27" i="208" s="1"/>
  <c r="D27" i="208"/>
  <c r="I26" i="208"/>
  <c r="H26" i="208"/>
  <c r="I25" i="208"/>
  <c r="E25" i="208"/>
  <c r="H25" i="208" s="1"/>
  <c r="D25" i="208"/>
  <c r="H24" i="208"/>
  <c r="H23" i="208"/>
  <c r="F23" i="208"/>
  <c r="I23" i="208" s="1"/>
  <c r="E22" i="208"/>
  <c r="D22" i="208"/>
  <c r="D35" i="208" s="1"/>
  <c r="F25" i="68" s="1"/>
  <c r="E21" i="208"/>
  <c r="H21" i="208" s="1"/>
  <c r="D21" i="208"/>
  <c r="D34" i="208" s="1"/>
  <c r="E25" i="68" s="1"/>
  <c r="E20" i="208"/>
  <c r="D20" i="208"/>
  <c r="D33" i="208" s="1"/>
  <c r="D25" i="68" s="1"/>
  <c r="F14" i="208"/>
  <c r="F12" i="208" s="1"/>
  <c r="F17" i="208" s="1"/>
  <c r="H13" i="208"/>
  <c r="H11" i="208" s="1"/>
  <c r="F13" i="208"/>
  <c r="I13" i="208" s="1"/>
  <c r="H12" i="208"/>
  <c r="E12" i="208"/>
  <c r="E17" i="208" s="1"/>
  <c r="E23" i="68" s="1"/>
  <c r="D12" i="208"/>
  <c r="D17" i="208" s="1"/>
  <c r="E22" i="68" s="1"/>
  <c r="E11" i="208"/>
  <c r="E16" i="208" s="1"/>
  <c r="F23" i="68" s="1"/>
  <c r="D11" i="208"/>
  <c r="H117" i="222" l="1"/>
  <c r="E16" i="222"/>
  <c r="D42" i="216"/>
  <c r="E145" i="68" s="1"/>
  <c r="D38" i="216"/>
  <c r="D16" i="216"/>
  <c r="H39" i="216"/>
  <c r="D67" i="216"/>
  <c r="E68" i="216"/>
  <c r="E16" i="214"/>
  <c r="D16" i="222"/>
  <c r="E75" i="222"/>
  <c r="E101" i="222"/>
  <c r="H98" i="208"/>
  <c r="D18" i="212"/>
  <c r="D24" i="212" s="1"/>
  <c r="E50" i="218"/>
  <c r="H82" i="218"/>
  <c r="I82" i="218" s="1"/>
  <c r="F50" i="208"/>
  <c r="F54" i="208"/>
  <c r="I54" i="208" s="1"/>
  <c r="H104" i="208"/>
  <c r="I104" i="208" s="1"/>
  <c r="H103" i="208"/>
  <c r="H102" i="208" s="1"/>
  <c r="I102" i="208" s="1"/>
  <c r="E37" i="208"/>
  <c r="I50" i="208"/>
  <c r="I27" i="208"/>
  <c r="F92" i="208"/>
  <c r="I92" i="208" s="1"/>
  <c r="F8" i="214"/>
  <c r="F10" i="214"/>
  <c r="I29" i="216"/>
  <c r="D10" i="208"/>
  <c r="I114" i="208"/>
  <c r="H10" i="222"/>
  <c r="E71" i="222"/>
  <c r="E204" i="222"/>
  <c r="P266" i="68" s="1"/>
  <c r="I21" i="212"/>
  <c r="I18" i="214"/>
  <c r="E40" i="214"/>
  <c r="H40" i="214" s="1"/>
  <c r="I42" i="214"/>
  <c r="F27" i="216"/>
  <c r="D44" i="216"/>
  <c r="D65" i="216"/>
  <c r="I68" i="218"/>
  <c r="F47" i="222"/>
  <c r="H83" i="222"/>
  <c r="I95" i="222"/>
  <c r="F104" i="222"/>
  <c r="F189" i="222"/>
  <c r="F196" i="222"/>
  <c r="F208" i="222"/>
  <c r="D221" i="222"/>
  <c r="D220" i="222" s="1"/>
  <c r="D218" i="222" s="1"/>
  <c r="D217" i="222" s="1"/>
  <c r="D234" i="222" s="1"/>
  <c r="F17" i="214"/>
  <c r="F68" i="218"/>
  <c r="E75" i="208"/>
  <c r="E29" i="68" s="1"/>
  <c r="I19" i="214"/>
  <c r="H26" i="216"/>
  <c r="I26" i="216" s="1"/>
  <c r="F36" i="222"/>
  <c r="F177" i="222"/>
  <c r="F211" i="222"/>
  <c r="E221" i="222"/>
  <c r="E220" i="222" s="1"/>
  <c r="E218" i="222" s="1"/>
  <c r="E217" i="222" s="1"/>
  <c r="E215" i="222" s="1"/>
  <c r="F46" i="208"/>
  <c r="H90" i="208"/>
  <c r="F14" i="212"/>
  <c r="F16" i="212" s="1"/>
  <c r="E27" i="214"/>
  <c r="I40" i="216"/>
  <c r="E65" i="216"/>
  <c r="F9" i="218"/>
  <c r="I27" i="218"/>
  <c r="F40" i="218"/>
  <c r="D116" i="222"/>
  <c r="E262" i="68" s="1"/>
  <c r="E117" i="222"/>
  <c r="F263" i="68" s="1"/>
  <c r="F44" i="222"/>
  <c r="F122" i="222"/>
  <c r="D203" i="222"/>
  <c r="F171" i="222"/>
  <c r="I173" i="222"/>
  <c r="I189" i="222"/>
  <c r="E193" i="222"/>
  <c r="I211" i="222"/>
  <c r="E233" i="222"/>
  <c r="H84" i="208"/>
  <c r="F91" i="208"/>
  <c r="I91" i="208" s="1"/>
  <c r="F19" i="214"/>
  <c r="F27" i="218"/>
  <c r="D117" i="222"/>
  <c r="F169" i="222"/>
  <c r="E74" i="208"/>
  <c r="D29" i="68" s="1"/>
  <c r="D97" i="208"/>
  <c r="E31" i="68" s="1"/>
  <c r="F86" i="208"/>
  <c r="I47" i="214"/>
  <c r="I104" i="222"/>
  <c r="E119" i="222"/>
  <c r="F165" i="222"/>
  <c r="I171" i="222"/>
  <c r="F173" i="222"/>
  <c r="F142" i="68"/>
  <c r="D90" i="208"/>
  <c r="F93" i="208"/>
  <c r="I93" i="208" s="1"/>
  <c r="D24" i="214"/>
  <c r="E103" i="68" s="1"/>
  <c r="I30" i="214"/>
  <c r="I18" i="218"/>
  <c r="E24" i="218"/>
  <c r="D50" i="218"/>
  <c r="E21" i="222"/>
  <c r="E10" i="208"/>
  <c r="F10" i="208" s="1"/>
  <c r="I10" i="208" s="1"/>
  <c r="D10" i="210"/>
  <c r="F21" i="212"/>
  <c r="I22" i="212"/>
  <c r="H24" i="214"/>
  <c r="I24" i="214" s="1"/>
  <c r="E104" i="68"/>
  <c r="D86" i="216"/>
  <c r="G142" i="68"/>
  <c r="F39" i="216"/>
  <c r="E44" i="216"/>
  <c r="H44" i="216"/>
  <c r="D22" i="218"/>
  <c r="F205" i="68" s="1"/>
  <c r="F34" i="218"/>
  <c r="E25" i="222"/>
  <c r="F57" i="222"/>
  <c r="E83" i="222"/>
  <c r="E128" i="222"/>
  <c r="H204" i="222"/>
  <c r="I204" i="222" s="1"/>
  <c r="D202" i="222"/>
  <c r="F265" i="68" s="1"/>
  <c r="F175" i="222"/>
  <c r="F183" i="222"/>
  <c r="F185" i="222"/>
  <c r="H193" i="222"/>
  <c r="I196" i="222"/>
  <c r="D233" i="222"/>
  <c r="H207" i="222"/>
  <c r="H221" i="222"/>
  <c r="H220" i="222" s="1"/>
  <c r="H218" i="222" s="1"/>
  <c r="H217" i="222" s="1"/>
  <c r="H234" i="222" s="1"/>
  <c r="F237" i="222"/>
  <c r="C23" i="68"/>
  <c r="D61" i="208"/>
  <c r="F69" i="208"/>
  <c r="D98" i="208"/>
  <c r="F98" i="208" s="1"/>
  <c r="F87" i="208"/>
  <c r="E16" i="212"/>
  <c r="F92" i="68" s="1"/>
  <c r="D12" i="214"/>
  <c r="F100" i="68" s="1"/>
  <c r="H25" i="214"/>
  <c r="I25" i="214" s="1"/>
  <c r="F104" i="68"/>
  <c r="E16" i="216"/>
  <c r="E140" i="68"/>
  <c r="D79" i="218"/>
  <c r="F217" i="68"/>
  <c r="I44" i="222"/>
  <c r="F60" i="222"/>
  <c r="F98" i="222"/>
  <c r="I122" i="222"/>
  <c r="I129" i="222"/>
  <c r="E134" i="222"/>
  <c r="F138" i="222"/>
  <c r="I175" i="222"/>
  <c r="I183" i="222"/>
  <c r="I185" i="222"/>
  <c r="F187" i="222"/>
  <c r="I14" i="212"/>
  <c r="I16" i="212" s="1"/>
  <c r="E83" i="216"/>
  <c r="H83" i="216" s="1"/>
  <c r="D143" i="68"/>
  <c r="F65" i="216"/>
  <c r="F18" i="218"/>
  <c r="D21" i="222"/>
  <c r="I60" i="222"/>
  <c r="D243" i="222"/>
  <c r="D53" i="210"/>
  <c r="E82" i="68"/>
  <c r="E76" i="68" s="1"/>
  <c r="D19" i="208"/>
  <c r="D32" i="208" s="1"/>
  <c r="D39" i="210"/>
  <c r="F79" i="68"/>
  <c r="H16" i="208"/>
  <c r="H10" i="208"/>
  <c r="D28" i="212"/>
  <c r="F28" i="212" s="1"/>
  <c r="E94" i="68"/>
  <c r="F20" i="208"/>
  <c r="I20" i="208" s="1"/>
  <c r="F21" i="208"/>
  <c r="I21" i="208" s="1"/>
  <c r="H39" i="208"/>
  <c r="F56" i="208"/>
  <c r="I56" i="208" s="1"/>
  <c r="F62" i="208"/>
  <c r="F63" i="208"/>
  <c r="F104" i="208"/>
  <c r="F11" i="210"/>
  <c r="H49" i="210"/>
  <c r="H48" i="210" s="1"/>
  <c r="E53" i="210"/>
  <c r="H53" i="210" s="1"/>
  <c r="I10" i="214"/>
  <c r="D27" i="214"/>
  <c r="H34" i="214"/>
  <c r="H33" i="214" s="1"/>
  <c r="I33" i="214" s="1"/>
  <c r="H46" i="214"/>
  <c r="F48" i="214"/>
  <c r="D22" i="216"/>
  <c r="I34" i="216"/>
  <c r="E42" i="216"/>
  <c r="E146" i="68" s="1"/>
  <c r="I32" i="218"/>
  <c r="I45" i="218"/>
  <c r="E66" i="218"/>
  <c r="H25" i="222"/>
  <c r="I34" i="222"/>
  <c r="D205" i="222"/>
  <c r="G265" i="68" s="1"/>
  <c r="G267" i="68" s="1"/>
  <c r="E113" i="208"/>
  <c r="H21" i="222"/>
  <c r="I14" i="208"/>
  <c r="H20" i="208"/>
  <c r="H38" i="208"/>
  <c r="H56" i="208"/>
  <c r="H76" i="208" s="1"/>
  <c r="H61" i="208"/>
  <c r="I65" i="208"/>
  <c r="D84" i="208"/>
  <c r="D106" i="208"/>
  <c r="F34" i="68"/>
  <c r="H11" i="210"/>
  <c r="H10" i="210" s="1"/>
  <c r="F43" i="210"/>
  <c r="E18" i="212"/>
  <c r="E24" i="212" s="1"/>
  <c r="E23" i="214"/>
  <c r="F30" i="214"/>
  <c r="I48" i="214"/>
  <c r="F18" i="216"/>
  <c r="F40" i="216"/>
  <c r="I41" i="216"/>
  <c r="E67" i="216"/>
  <c r="H68" i="216"/>
  <c r="E22" i="218"/>
  <c r="F206" i="68" s="1"/>
  <c r="D66" i="218"/>
  <c r="D10" i="222"/>
  <c r="D14" i="222"/>
  <c r="H16" i="222"/>
  <c r="H14" i="222" s="1"/>
  <c r="H71" i="222"/>
  <c r="D71" i="222"/>
  <c r="D83" i="222"/>
  <c r="I98" i="222"/>
  <c r="F107" i="222"/>
  <c r="F111" i="222"/>
  <c r="F141" i="222"/>
  <c r="F158" i="222"/>
  <c r="F179" i="222"/>
  <c r="I181" i="222"/>
  <c r="F197" i="222"/>
  <c r="E207" i="222"/>
  <c r="H235" i="222"/>
  <c r="D101" i="222"/>
  <c r="F103" i="222"/>
  <c r="I107" i="222"/>
  <c r="I111" i="222"/>
  <c r="D119" i="222"/>
  <c r="F121" i="222"/>
  <c r="F131" i="222"/>
  <c r="F137" i="222"/>
  <c r="I141" i="222"/>
  <c r="I158" i="222"/>
  <c r="I165" i="222"/>
  <c r="F167" i="222"/>
  <c r="I169" i="222"/>
  <c r="I179" i="222"/>
  <c r="F195" i="222"/>
  <c r="I197" i="222"/>
  <c r="H22" i="208"/>
  <c r="F27" i="208"/>
  <c r="E34" i="208"/>
  <c r="F34" i="208" s="1"/>
  <c r="I34" i="208" s="1"/>
  <c r="F40" i="208"/>
  <c r="I40" i="208" s="1"/>
  <c r="D75" i="208"/>
  <c r="E28" i="68" s="1"/>
  <c r="F85" i="208"/>
  <c r="I87" i="208"/>
  <c r="H111" i="208"/>
  <c r="F38" i="68"/>
  <c r="F116" i="208"/>
  <c r="I116" i="208" s="1"/>
  <c r="F46" i="210"/>
  <c r="F50" i="210"/>
  <c r="H16" i="212"/>
  <c r="H29" i="212" s="1"/>
  <c r="F27" i="214"/>
  <c r="I27" i="214" s="1"/>
  <c r="F34" i="214"/>
  <c r="E22" i="216"/>
  <c r="F24" i="216"/>
  <c r="F25" i="216"/>
  <c r="D68" i="216"/>
  <c r="F26" i="218"/>
  <c r="H34" i="218"/>
  <c r="I34" i="218" s="1"/>
  <c r="I40" i="218"/>
  <c r="F45" i="218"/>
  <c r="F215" i="68"/>
  <c r="F11" i="222"/>
  <c r="F13" i="222"/>
  <c r="I36" i="222"/>
  <c r="I47" i="222"/>
  <c r="I57" i="222"/>
  <c r="H75" i="222"/>
  <c r="D75" i="222"/>
  <c r="F95" i="222"/>
  <c r="H101" i="222"/>
  <c r="H119" i="222"/>
  <c r="I131" i="222"/>
  <c r="F203" i="222"/>
  <c r="I137" i="222"/>
  <c r="I138" i="222"/>
  <c r="I167" i="222"/>
  <c r="I177" i="222"/>
  <c r="F181" i="222"/>
  <c r="D193" i="222"/>
  <c r="I195" i="222"/>
  <c r="H233" i="222"/>
  <c r="I233" i="222" s="1"/>
  <c r="F210" i="222"/>
  <c r="F239" i="222"/>
  <c r="E244" i="222"/>
  <c r="E72" i="220"/>
  <c r="E76" i="220" s="1"/>
  <c r="D79" i="220"/>
  <c r="H66" i="220"/>
  <c r="H70" i="220" s="1"/>
  <c r="H68" i="220" s="1"/>
  <c r="F64" i="220"/>
  <c r="I117" i="222"/>
  <c r="I135" i="222"/>
  <c r="H202" i="222"/>
  <c r="H134" i="222"/>
  <c r="D115" i="222"/>
  <c r="I102" i="222"/>
  <c r="I136" i="222"/>
  <c r="E10" i="222"/>
  <c r="I11" i="222"/>
  <c r="E15" i="222"/>
  <c r="I103" i="222"/>
  <c r="I121" i="222"/>
  <c r="H128" i="222"/>
  <c r="F129" i="222"/>
  <c r="F135" i="222"/>
  <c r="H187" i="222"/>
  <c r="I187" i="222" s="1"/>
  <c r="I188" i="222"/>
  <c r="D207" i="222"/>
  <c r="F209" i="222"/>
  <c r="E234" i="222"/>
  <c r="D235" i="222"/>
  <c r="F235" i="222" s="1"/>
  <c r="H237" i="222"/>
  <c r="I15" i="222"/>
  <c r="H116" i="222"/>
  <c r="I120" i="222"/>
  <c r="I130" i="222"/>
  <c r="I210" i="222"/>
  <c r="I13" i="222"/>
  <c r="F34" i="222"/>
  <c r="F102" i="222"/>
  <c r="E116" i="222"/>
  <c r="E263" i="68" s="1"/>
  <c r="F120" i="222"/>
  <c r="D128" i="222"/>
  <c r="F130" i="222"/>
  <c r="D134" i="222"/>
  <c r="F136" i="222"/>
  <c r="E202" i="222"/>
  <c r="F266" i="68" s="1"/>
  <c r="I208" i="222"/>
  <c r="I209" i="222"/>
  <c r="D78" i="220"/>
  <c r="D68" i="220"/>
  <c r="I69" i="220"/>
  <c r="E69" i="220"/>
  <c r="E254" i="68" s="1"/>
  <c r="H72" i="220"/>
  <c r="I64" i="220"/>
  <c r="H83" i="218"/>
  <c r="H30" i="218"/>
  <c r="H50" i="218"/>
  <c r="F80" i="218"/>
  <c r="E79" i="218"/>
  <c r="H80" i="218"/>
  <c r="I73" i="218"/>
  <c r="D83" i="218"/>
  <c r="D30" i="218"/>
  <c r="I26" i="218"/>
  <c r="E31" i="218"/>
  <c r="H9" i="218"/>
  <c r="H24" i="218"/>
  <c r="F25" i="218"/>
  <c r="E32" i="218"/>
  <c r="F56" i="218"/>
  <c r="I75" i="218"/>
  <c r="D24" i="218"/>
  <c r="H56" i="218"/>
  <c r="I56" i="218" s="1"/>
  <c r="F73" i="218"/>
  <c r="I25" i="218"/>
  <c r="E85" i="216"/>
  <c r="F85" i="216" s="1"/>
  <c r="F35" i="216"/>
  <c r="H16" i="216"/>
  <c r="I18" i="216"/>
  <c r="I39" i="216"/>
  <c r="F36" i="216"/>
  <c r="E86" i="216"/>
  <c r="E32" i="216"/>
  <c r="H67" i="216"/>
  <c r="I24" i="216"/>
  <c r="H25" i="216"/>
  <c r="F26" i="216"/>
  <c r="F34" i="216"/>
  <c r="D33" i="216"/>
  <c r="D142" i="68" s="1"/>
  <c r="F13" i="216"/>
  <c r="F12" i="216" s="1"/>
  <c r="F23" i="216"/>
  <c r="H13" i="216"/>
  <c r="I15" i="216"/>
  <c r="H23" i="216"/>
  <c r="H27" i="216"/>
  <c r="I27" i="216" s="1"/>
  <c r="H37" i="214"/>
  <c r="H27" i="214"/>
  <c r="H51" i="214"/>
  <c r="D46" i="214"/>
  <c r="D50" i="214" s="1"/>
  <c r="F47" i="214"/>
  <c r="F25" i="214"/>
  <c r="H12" i="214"/>
  <c r="F16" i="214"/>
  <c r="H16" i="214"/>
  <c r="I16" i="214" s="1"/>
  <c r="E54" i="214"/>
  <c r="E36" i="214"/>
  <c r="F33" i="214"/>
  <c r="H8" i="214"/>
  <c r="I8" i="214" s="1"/>
  <c r="H17" i="214"/>
  <c r="I17" i="214" s="1"/>
  <c r="F18" i="214"/>
  <c r="I21" i="214"/>
  <c r="I31" i="214"/>
  <c r="D37" i="214"/>
  <c r="F37" i="214" s="1"/>
  <c r="F42" i="214"/>
  <c r="E52" i="214"/>
  <c r="F110" i="68" s="1"/>
  <c r="F28" i="214"/>
  <c r="I28" i="214" s="1"/>
  <c r="D38" i="214"/>
  <c r="I38" i="214" s="1"/>
  <c r="H41" i="214"/>
  <c r="F43" i="214"/>
  <c r="I43" i="214" s="1"/>
  <c r="E29" i="212"/>
  <c r="I20" i="212"/>
  <c r="F19" i="212"/>
  <c r="E25" i="212"/>
  <c r="D26" i="212"/>
  <c r="I26" i="212" s="1"/>
  <c r="H19" i="212"/>
  <c r="F20" i="212"/>
  <c r="I50" i="210"/>
  <c r="E10" i="210"/>
  <c r="F10" i="210" s="1"/>
  <c r="E40" i="210"/>
  <c r="F80" i="68" s="1"/>
  <c r="C80" i="68" s="1"/>
  <c r="I46" i="210"/>
  <c r="E48" i="210"/>
  <c r="D49" i="210"/>
  <c r="H43" i="210"/>
  <c r="I43" i="210" s="1"/>
  <c r="E15" i="208"/>
  <c r="I11" i="208"/>
  <c r="E35" i="208"/>
  <c r="F26" i="68" s="1"/>
  <c r="F22" i="208"/>
  <c r="I22" i="208" s="1"/>
  <c r="D37" i="208"/>
  <c r="F37" i="208" s="1"/>
  <c r="I37" i="208" s="1"/>
  <c r="F38" i="208"/>
  <c r="I38" i="208" s="1"/>
  <c r="D74" i="208"/>
  <c r="H75" i="208"/>
  <c r="E106" i="208"/>
  <c r="F107" i="208"/>
  <c r="F11" i="208"/>
  <c r="I12" i="208"/>
  <c r="I17" i="208" s="1"/>
  <c r="H17" i="208"/>
  <c r="D16" i="208"/>
  <c r="F22" i="68" s="1"/>
  <c r="F24" i="68" s="1"/>
  <c r="E24" i="68" s="1"/>
  <c r="H37" i="208"/>
  <c r="D76" i="208"/>
  <c r="I47" i="208"/>
  <c r="H46" i="208"/>
  <c r="I46" i="208" s="1"/>
  <c r="I62" i="208"/>
  <c r="E76" i="208"/>
  <c r="F29" i="68" s="1"/>
  <c r="H97" i="208"/>
  <c r="E19" i="208"/>
  <c r="E33" i="208"/>
  <c r="D26" i="68" s="1"/>
  <c r="F52" i="208"/>
  <c r="I52" i="208" s="1"/>
  <c r="E61" i="208"/>
  <c r="E84" i="208"/>
  <c r="I85" i="208"/>
  <c r="E90" i="208"/>
  <c r="F102" i="208"/>
  <c r="H109" i="208"/>
  <c r="E97" i="208"/>
  <c r="E32" i="68" s="1"/>
  <c r="I86" i="208"/>
  <c r="F103" i="208"/>
  <c r="F39" i="208"/>
  <c r="I39" i="208" s="1"/>
  <c r="H59" i="208"/>
  <c r="G91" i="92"/>
  <c r="G84" i="92"/>
  <c r="G78" i="92"/>
  <c r="G77" i="92"/>
  <c r="G71" i="92"/>
  <c r="F71" i="92"/>
  <c r="I72" i="92"/>
  <c r="I65" i="92"/>
  <c r="G63" i="92"/>
  <c r="F63" i="92"/>
  <c r="G58" i="92"/>
  <c r="G56" i="92"/>
  <c r="G55" i="92"/>
  <c r="G51" i="92"/>
  <c r="G50" i="92"/>
  <c r="F52" i="92"/>
  <c r="G52" i="92"/>
  <c r="I53" i="92"/>
  <c r="F101" i="222" l="1"/>
  <c r="F233" i="222"/>
  <c r="F16" i="222"/>
  <c r="I16" i="222"/>
  <c r="I10" i="222"/>
  <c r="I50" i="218"/>
  <c r="I16" i="216"/>
  <c r="D84" i="216"/>
  <c r="H36" i="216"/>
  <c r="H86" i="216" s="1"/>
  <c r="I86" i="216" s="1"/>
  <c r="H42" i="216"/>
  <c r="I42" i="216" s="1"/>
  <c r="F16" i="216"/>
  <c r="I38" i="216"/>
  <c r="I49" i="210"/>
  <c r="H107" i="208"/>
  <c r="D215" i="222"/>
  <c r="I63" i="92"/>
  <c r="F61" i="208"/>
  <c r="I103" i="208"/>
  <c r="F12" i="214"/>
  <c r="F38" i="216"/>
  <c r="H215" i="222"/>
  <c r="F66" i="218"/>
  <c r="E243" i="222"/>
  <c r="H15" i="208"/>
  <c r="F24" i="218"/>
  <c r="F204" i="222"/>
  <c r="I119" i="222"/>
  <c r="F50" i="218"/>
  <c r="H74" i="208"/>
  <c r="H73" i="208" s="1"/>
  <c r="I84" i="208"/>
  <c r="D122" i="208"/>
  <c r="E265" i="68"/>
  <c r="E267" i="68" s="1"/>
  <c r="E84" i="216"/>
  <c r="H84" i="216" s="1"/>
  <c r="I84" i="216" s="1"/>
  <c r="F262" i="68"/>
  <c r="D241" i="222"/>
  <c r="F40" i="214"/>
  <c r="I40" i="214" s="1"/>
  <c r="F42" i="216"/>
  <c r="H66" i="218"/>
  <c r="I66" i="218" s="1"/>
  <c r="E70" i="218"/>
  <c r="F70" i="218" s="1"/>
  <c r="F234" i="222"/>
  <c r="I234" i="222"/>
  <c r="H243" i="222"/>
  <c r="I243" i="222" s="1"/>
  <c r="F193" i="222"/>
  <c r="F205" i="222"/>
  <c r="I203" i="222"/>
  <c r="F75" i="208"/>
  <c r="I75" i="208" s="1"/>
  <c r="I11" i="210"/>
  <c r="D23" i="214"/>
  <c r="F23" i="214" s="1"/>
  <c r="F22" i="218"/>
  <c r="I205" i="222"/>
  <c r="F134" i="222"/>
  <c r="D242" i="222"/>
  <c r="F119" i="222"/>
  <c r="F24" i="214"/>
  <c r="F117" i="222"/>
  <c r="F31" i="68"/>
  <c r="I98" i="208"/>
  <c r="D96" i="208"/>
  <c r="H23" i="214"/>
  <c r="F86" i="216"/>
  <c r="I71" i="92"/>
  <c r="F90" i="208"/>
  <c r="I90" i="208" s="1"/>
  <c r="D20" i="68"/>
  <c r="F79" i="218"/>
  <c r="F128" i="222"/>
  <c r="E84" i="68"/>
  <c r="F38" i="214"/>
  <c r="F106" i="68"/>
  <c r="F32" i="218"/>
  <c r="F209" i="68"/>
  <c r="F210" i="68" s="1"/>
  <c r="E209" i="68"/>
  <c r="I207" i="222"/>
  <c r="F10" i="222"/>
  <c r="D201" i="222"/>
  <c r="E79" i="220"/>
  <c r="F79" i="220" s="1"/>
  <c r="F257" i="68"/>
  <c r="D54" i="214"/>
  <c r="F54" i="214" s="1"/>
  <c r="E106" i="68"/>
  <c r="E108" i="68" s="1"/>
  <c r="I14" i="222"/>
  <c r="D244" i="222"/>
  <c r="I244" i="222" s="1"/>
  <c r="E65" i="218"/>
  <c r="F212" i="68"/>
  <c r="F243" i="222"/>
  <c r="D70" i="218"/>
  <c r="I70" i="218" s="1"/>
  <c r="F214" i="68"/>
  <c r="F216" i="68" s="1"/>
  <c r="E82" i="218"/>
  <c r="F82" i="218" s="1"/>
  <c r="I101" i="222"/>
  <c r="D65" i="218"/>
  <c r="F211" i="68"/>
  <c r="I10" i="210"/>
  <c r="E33" i="68"/>
  <c r="C32" i="68"/>
  <c r="D48" i="210"/>
  <c r="I48" i="210" s="1"/>
  <c r="F82" i="68"/>
  <c r="F18" i="212"/>
  <c r="F24" i="212" s="1"/>
  <c r="I34" i="214"/>
  <c r="D52" i="214"/>
  <c r="F109" i="68" s="1"/>
  <c r="E26" i="68"/>
  <c r="H34" i="208"/>
  <c r="I193" i="222"/>
  <c r="F25" i="212"/>
  <c r="E95" i="68"/>
  <c r="F49" i="210"/>
  <c r="D232" i="222"/>
  <c r="E232" i="222"/>
  <c r="F74" i="208"/>
  <c r="I74" i="208" s="1"/>
  <c r="D28" i="68"/>
  <c r="F84" i="208"/>
  <c r="D73" i="208"/>
  <c r="F28" i="68"/>
  <c r="F19" i="68" s="1"/>
  <c r="F106" i="208"/>
  <c r="D52" i="210"/>
  <c r="D51" i="210" s="1"/>
  <c r="D29" i="212"/>
  <c r="D27" i="212" s="1"/>
  <c r="F94" i="68"/>
  <c r="F22" i="216"/>
  <c r="E119" i="208"/>
  <c r="E123" i="208" s="1"/>
  <c r="H113" i="208"/>
  <c r="I68" i="220"/>
  <c r="F72" i="220"/>
  <c r="F76" i="220"/>
  <c r="D77" i="220"/>
  <c r="I235" i="222"/>
  <c r="F116" i="222"/>
  <c r="E242" i="222"/>
  <c r="E115" i="222"/>
  <c r="F115" i="222" s="1"/>
  <c r="I128" i="222"/>
  <c r="F15" i="222"/>
  <c r="E14" i="222"/>
  <c r="F14" i="222" s="1"/>
  <c r="F207" i="222"/>
  <c r="F202" i="222"/>
  <c r="E201" i="222"/>
  <c r="F201" i="222" s="1"/>
  <c r="H201" i="222"/>
  <c r="I202" i="222"/>
  <c r="H115" i="222"/>
  <c r="I115" i="222" s="1"/>
  <c r="H242" i="222"/>
  <c r="I116" i="222"/>
  <c r="I237" i="222"/>
  <c r="H239" i="222"/>
  <c r="H232" i="222"/>
  <c r="E241" i="222"/>
  <c r="I134" i="222"/>
  <c r="H76" i="220"/>
  <c r="I72" i="220"/>
  <c r="E78" i="220"/>
  <c r="E68" i="220"/>
  <c r="F68" i="220" s="1"/>
  <c r="F69" i="220"/>
  <c r="H79" i="218"/>
  <c r="I79" i="218" s="1"/>
  <c r="I80" i="218"/>
  <c r="I24" i="218"/>
  <c r="F71" i="218"/>
  <c r="D84" i="218"/>
  <c r="D81" i="218" s="1"/>
  <c r="E84" i="218"/>
  <c r="I9" i="218"/>
  <c r="H22" i="218"/>
  <c r="I22" i="218" s="1"/>
  <c r="I71" i="218"/>
  <c r="I30" i="218"/>
  <c r="E83" i="218"/>
  <c r="E30" i="218"/>
  <c r="F30" i="218" s="1"/>
  <c r="F31" i="218"/>
  <c r="I83" i="218"/>
  <c r="H22" i="216"/>
  <c r="I22" i="216" s="1"/>
  <c r="H33" i="216"/>
  <c r="I23" i="216"/>
  <c r="H12" i="216"/>
  <c r="I13" i="216"/>
  <c r="I12" i="216" s="1"/>
  <c r="D32" i="216"/>
  <c r="F32" i="216" s="1"/>
  <c r="D83" i="216"/>
  <c r="F33" i="216"/>
  <c r="H35" i="216"/>
  <c r="I35" i="216" s="1"/>
  <c r="I25" i="216"/>
  <c r="H85" i="216"/>
  <c r="I85" i="216" s="1"/>
  <c r="H52" i="214"/>
  <c r="E55" i="214"/>
  <c r="E53" i="214" s="1"/>
  <c r="I12" i="214"/>
  <c r="H36" i="214"/>
  <c r="I37" i="214"/>
  <c r="E50" i="214"/>
  <c r="F50" i="214" s="1"/>
  <c r="I50" i="214" s="1"/>
  <c r="H54" i="214"/>
  <c r="D36" i="214"/>
  <c r="F36" i="214" s="1"/>
  <c r="F46" i="214"/>
  <c r="I46" i="214"/>
  <c r="E27" i="212"/>
  <c r="H25" i="212"/>
  <c r="I19" i="212"/>
  <c r="H18" i="212"/>
  <c r="I18" i="212" s="1"/>
  <c r="F26" i="212"/>
  <c r="H40" i="210"/>
  <c r="F40" i="210"/>
  <c r="E52" i="210"/>
  <c r="E39" i="210"/>
  <c r="F39" i="210" s="1"/>
  <c r="I107" i="208"/>
  <c r="H106" i="208"/>
  <c r="I106" i="208" s="1"/>
  <c r="H19" i="208"/>
  <c r="F19" i="208"/>
  <c r="I19" i="208" s="1"/>
  <c r="E32" i="208"/>
  <c r="D123" i="208"/>
  <c r="D15" i="208"/>
  <c r="F15" i="208" s="1"/>
  <c r="I15" i="208" s="1"/>
  <c r="F16" i="208"/>
  <c r="I16" i="208" s="1"/>
  <c r="H35" i="208"/>
  <c r="F35" i="208"/>
  <c r="I35" i="208" s="1"/>
  <c r="E122" i="208"/>
  <c r="F97" i="208"/>
  <c r="E96" i="208"/>
  <c r="H96" i="208"/>
  <c r="I97" i="208"/>
  <c r="D121" i="208"/>
  <c r="H33" i="208"/>
  <c r="E121" i="208"/>
  <c r="F33" i="208"/>
  <c r="I33" i="208" s="1"/>
  <c r="F76" i="208"/>
  <c r="I76" i="208" s="1"/>
  <c r="E73" i="208"/>
  <c r="I52" i="92"/>
  <c r="I232" i="222" l="1"/>
  <c r="D240" i="222"/>
  <c r="I36" i="216"/>
  <c r="F84" i="216"/>
  <c r="F48" i="210"/>
  <c r="E82" i="216"/>
  <c r="I201" i="222"/>
  <c r="F242" i="222"/>
  <c r="F232" i="222"/>
  <c r="D120" i="208"/>
  <c r="F73" i="208"/>
  <c r="I73" i="208"/>
  <c r="I96" i="208"/>
  <c r="I242" i="222"/>
  <c r="F96" i="208"/>
  <c r="E210" i="68"/>
  <c r="E203" i="68"/>
  <c r="F84" i="218"/>
  <c r="I23" i="214"/>
  <c r="F33" i="68"/>
  <c r="C31" i="68"/>
  <c r="C33" i="68" s="1"/>
  <c r="F27" i="212"/>
  <c r="F203" i="68"/>
  <c r="I52" i="214"/>
  <c r="D55" i="214"/>
  <c r="D53" i="214" s="1"/>
  <c r="F53" i="214" s="1"/>
  <c r="F52" i="214"/>
  <c r="F65" i="218"/>
  <c r="H65" i="218"/>
  <c r="I65" i="218" s="1"/>
  <c r="F244" i="222"/>
  <c r="H50" i="214"/>
  <c r="H55" i="214"/>
  <c r="H53" i="214" s="1"/>
  <c r="F41" i="68"/>
  <c r="F20" i="68" s="1"/>
  <c r="F119" i="208"/>
  <c r="I119" i="208" s="1"/>
  <c r="H119" i="208"/>
  <c r="I29" i="212"/>
  <c r="F29" i="212"/>
  <c r="F241" i="222"/>
  <c r="E240" i="222"/>
  <c r="F240" i="222" s="1"/>
  <c r="I239" i="222"/>
  <c r="H241" i="222"/>
  <c r="H78" i="220"/>
  <c r="E77" i="220"/>
  <c r="F78" i="220"/>
  <c r="H79" i="220"/>
  <c r="I79" i="220" s="1"/>
  <c r="I76" i="220"/>
  <c r="E81" i="218"/>
  <c r="F81" i="218" s="1"/>
  <c r="F83" i="218"/>
  <c r="H84" i="218"/>
  <c r="I33" i="216"/>
  <c r="H32" i="216"/>
  <c r="I32" i="216" s="1"/>
  <c r="D82" i="216"/>
  <c r="F83" i="216"/>
  <c r="I83" i="216"/>
  <c r="H82" i="216"/>
  <c r="I54" i="214"/>
  <c r="I36" i="214"/>
  <c r="H28" i="212"/>
  <c r="H24" i="212"/>
  <c r="I24" i="212" s="1"/>
  <c r="I25" i="212"/>
  <c r="H39" i="210"/>
  <c r="I39" i="210" s="1"/>
  <c r="I40" i="210"/>
  <c r="H52" i="210"/>
  <c r="F52" i="210"/>
  <c r="E51" i="210"/>
  <c r="F51" i="210" s="1"/>
  <c r="F121" i="208"/>
  <c r="I121" i="208" s="1"/>
  <c r="E120" i="208"/>
  <c r="F120" i="208" s="1"/>
  <c r="I120" i="208" s="1"/>
  <c r="H121" i="208"/>
  <c r="H122" i="208"/>
  <c r="I122" i="208" s="1"/>
  <c r="F122" i="208"/>
  <c r="H123" i="208"/>
  <c r="F123" i="208"/>
  <c r="I123" i="208" s="1"/>
  <c r="H32" i="208"/>
  <c r="F32" i="208"/>
  <c r="I32" i="208" s="1"/>
  <c r="H19" i="91"/>
  <c r="H18" i="91"/>
  <c r="H13" i="91"/>
  <c r="H12" i="91" s="1"/>
  <c r="F82" i="216" l="1"/>
  <c r="F55" i="214"/>
  <c r="I55" i="214"/>
  <c r="I53" i="214"/>
  <c r="H240" i="222"/>
  <c r="I240" i="222" s="1"/>
  <c r="I241" i="222"/>
  <c r="F77" i="220"/>
  <c r="I77" i="220"/>
  <c r="H77" i="220"/>
  <c r="I78" i="220"/>
  <c r="I84" i="218"/>
  <c r="H81" i="218"/>
  <c r="I81" i="218" s="1"/>
  <c r="I82" i="216"/>
  <c r="I28" i="212"/>
  <c r="H27" i="212"/>
  <c r="I27" i="212" s="1"/>
  <c r="H51" i="210"/>
  <c r="I51" i="210" s="1"/>
  <c r="I52" i="210"/>
  <c r="H120" i="208"/>
  <c r="I138" i="207"/>
  <c r="I137" i="207"/>
  <c r="I135" i="207"/>
  <c r="I134" i="207"/>
  <c r="I132" i="207"/>
  <c r="I131" i="207"/>
  <c r="I129" i="207"/>
  <c r="I128" i="207"/>
  <c r="I126" i="207"/>
  <c r="I125" i="207"/>
  <c r="I123" i="207"/>
  <c r="I122" i="207"/>
  <c r="I120" i="207"/>
  <c r="I119" i="207"/>
  <c r="I117" i="207"/>
  <c r="I116" i="207"/>
  <c r="I114" i="207"/>
  <c r="I113" i="207"/>
  <c r="I111" i="207"/>
  <c r="I110" i="207"/>
  <c r="I108" i="207"/>
  <c r="I107" i="207"/>
  <c r="I105" i="207"/>
  <c r="I104" i="207"/>
  <c r="I102" i="207"/>
  <c r="I101" i="207"/>
  <c r="I99" i="207"/>
  <c r="I98" i="207"/>
  <c r="I96" i="207"/>
  <c r="I95" i="207"/>
  <c r="I93" i="207"/>
  <c r="I92" i="207"/>
  <c r="I90" i="207"/>
  <c r="I89" i="207"/>
  <c r="I87" i="207"/>
  <c r="I86" i="207"/>
  <c r="I84" i="207"/>
  <c r="I83" i="207"/>
  <c r="I81" i="207"/>
  <c r="I80" i="207"/>
  <c r="I78" i="207"/>
  <c r="I77" i="207"/>
  <c r="I75" i="207"/>
  <c r="I74" i="207"/>
  <c r="I72" i="207"/>
  <c r="I71" i="207"/>
  <c r="I165" i="207"/>
  <c r="I164" i="207"/>
  <c r="I163" i="207"/>
  <c r="I162" i="207"/>
  <c r="I161" i="207"/>
  <c r="F160" i="207"/>
  <c r="I160" i="207" s="1"/>
  <c r="I159" i="207"/>
  <c r="I158" i="207"/>
  <c r="I157" i="207"/>
  <c r="I156" i="207"/>
  <c r="I155" i="207"/>
  <c r="I154" i="207"/>
  <c r="I153" i="207"/>
  <c r="I152" i="207"/>
  <c r="I151" i="207"/>
  <c r="I150" i="207"/>
  <c r="D150" i="207"/>
  <c r="I149" i="207"/>
  <c r="D149" i="207"/>
  <c r="I148" i="207"/>
  <c r="D148" i="207"/>
  <c r="I147" i="207"/>
  <c r="D147" i="207"/>
  <c r="I146" i="207"/>
  <c r="I145" i="207"/>
  <c r="I144" i="207"/>
  <c r="F143" i="207"/>
  <c r="I143" i="207" s="1"/>
  <c r="D143" i="207"/>
  <c r="F142" i="207"/>
  <c r="I142" i="207" s="1"/>
  <c r="D142" i="207"/>
  <c r="F141" i="207"/>
  <c r="I141" i="207" s="1"/>
  <c r="D141" i="207"/>
  <c r="F140" i="207"/>
  <c r="I140" i="207" s="1"/>
  <c r="D140" i="207"/>
  <c r="I139" i="207"/>
  <c r="G136" i="207"/>
  <c r="F136" i="207"/>
  <c r="G133" i="207"/>
  <c r="F133" i="207"/>
  <c r="G130" i="207"/>
  <c r="F130" i="207"/>
  <c r="G127" i="207"/>
  <c r="F127" i="207"/>
  <c r="G124" i="207"/>
  <c r="F124" i="207"/>
  <c r="G121" i="207"/>
  <c r="F121" i="207"/>
  <c r="G118" i="207"/>
  <c r="F118" i="207"/>
  <c r="G115" i="207"/>
  <c r="F115" i="207"/>
  <c r="G112" i="207"/>
  <c r="F112" i="207"/>
  <c r="G109" i="207"/>
  <c r="F109" i="207"/>
  <c r="G106" i="207"/>
  <c r="F106" i="207"/>
  <c r="G103" i="207"/>
  <c r="F103" i="207"/>
  <c r="G100" i="207"/>
  <c r="F100" i="207"/>
  <c r="G97" i="207"/>
  <c r="F97" i="207"/>
  <c r="G94" i="207"/>
  <c r="F94" i="207"/>
  <c r="G91" i="207"/>
  <c r="F91" i="207"/>
  <c r="G88" i="207"/>
  <c r="F88" i="207"/>
  <c r="G85" i="207"/>
  <c r="F85" i="207"/>
  <c r="G82" i="207"/>
  <c r="F82" i="207"/>
  <c r="G79" i="207"/>
  <c r="F79" i="207"/>
  <c r="G76" i="207"/>
  <c r="F76" i="207"/>
  <c r="G73" i="207"/>
  <c r="F73" i="207"/>
  <c r="G70" i="207"/>
  <c r="F70" i="207"/>
  <c r="I54" i="207"/>
  <c r="I53" i="207"/>
  <c r="I52" i="207"/>
  <c r="I51" i="207"/>
  <c r="I50" i="207"/>
  <c r="I49" i="207"/>
  <c r="I48" i="207"/>
  <c r="F55" i="207"/>
  <c r="G55" i="207"/>
  <c r="I56" i="207"/>
  <c r="I57" i="207"/>
  <c r="F58" i="207"/>
  <c r="G58" i="207"/>
  <c r="I59" i="207"/>
  <c r="I60" i="207"/>
  <c r="F61" i="207"/>
  <c r="G61" i="207"/>
  <c r="I62" i="207"/>
  <c r="I63" i="207"/>
  <c r="F64" i="207"/>
  <c r="G64" i="207"/>
  <c r="I65" i="207"/>
  <c r="I66" i="207"/>
  <c r="F67" i="207"/>
  <c r="G67" i="207"/>
  <c r="I68" i="207"/>
  <c r="I69" i="207"/>
  <c r="I47" i="207"/>
  <c r="I45" i="207"/>
  <c r="I44" i="207"/>
  <c r="G43" i="207"/>
  <c r="F43" i="207"/>
  <c r="I42" i="207"/>
  <c r="I41" i="207"/>
  <c r="I40" i="207"/>
  <c r="I39" i="207"/>
  <c r="G38" i="207"/>
  <c r="F38" i="207"/>
  <c r="I37" i="207"/>
  <c r="I36" i="207"/>
  <c r="G35" i="207"/>
  <c r="F35" i="207"/>
  <c r="I34" i="207"/>
  <c r="I33" i="207"/>
  <c r="G32" i="207"/>
  <c r="F32" i="207"/>
  <c r="I31" i="207"/>
  <c r="G30" i="207"/>
  <c r="F30" i="207"/>
  <c r="F28" i="207"/>
  <c r="I27" i="207"/>
  <c r="I26" i="207"/>
  <c r="G25" i="207"/>
  <c r="F25" i="207"/>
  <c r="G22" i="207"/>
  <c r="F22" i="207"/>
  <c r="G19" i="207"/>
  <c r="F19" i="207"/>
  <c r="I18" i="207"/>
  <c r="I17" i="207"/>
  <c r="G16" i="207"/>
  <c r="F16" i="207"/>
  <c r="D16" i="207"/>
  <c r="D19" i="207" s="1"/>
  <c r="D22" i="207" s="1"/>
  <c r="D25" i="207" s="1"/>
  <c r="I15" i="207"/>
  <c r="G13" i="207"/>
  <c r="F13" i="207"/>
  <c r="E138" i="162"/>
  <c r="E61" i="162"/>
  <c r="E58" i="162"/>
  <c r="E56" i="162"/>
  <c r="E54" i="162"/>
  <c r="E43" i="162"/>
  <c r="I130" i="207" l="1"/>
  <c r="I70" i="207"/>
  <c r="I82" i="207"/>
  <c r="I94" i="207"/>
  <c r="I106" i="207"/>
  <c r="I118" i="207"/>
  <c r="I73" i="207"/>
  <c r="I79" i="207"/>
  <c r="I85" i="207"/>
  <c r="I91" i="207"/>
  <c r="I97" i="207"/>
  <c r="I103" i="207"/>
  <c r="I109" i="207"/>
  <c r="I115" i="207"/>
  <c r="I121" i="207"/>
  <c r="I127" i="207"/>
  <c r="I133" i="207"/>
  <c r="I76" i="207"/>
  <c r="I88" i="207"/>
  <c r="I100" i="207"/>
  <c r="I112" i="207"/>
  <c r="I124" i="207"/>
  <c r="I136" i="207"/>
  <c r="I61" i="207"/>
  <c r="I58" i="207"/>
  <c r="I55" i="207"/>
  <c r="I67" i="207"/>
  <c r="I64" i="207"/>
  <c r="I43" i="207"/>
  <c r="I25" i="207"/>
  <c r="I16" i="207"/>
  <c r="I32" i="207"/>
  <c r="I38" i="207"/>
  <c r="I35" i="207"/>
  <c r="I13" i="207"/>
  <c r="I30" i="207"/>
  <c r="F30" i="83"/>
  <c r="D28" i="83" l="1"/>
  <c r="H35" i="83"/>
  <c r="D34" i="83"/>
  <c r="E20" i="83"/>
  <c r="H20" i="83" s="1"/>
  <c r="H21" i="83"/>
  <c r="I21" i="83" s="1"/>
  <c r="H212" i="81" l="1"/>
  <c r="I30" i="82"/>
  <c r="I31" i="82"/>
  <c r="F30" i="82"/>
  <c r="H8" i="204" l="1"/>
  <c r="F97" i="81" l="1"/>
  <c r="E29" i="81"/>
  <c r="D43" i="81"/>
  <c r="H23" i="204" l="1"/>
  <c r="H22" i="204"/>
  <c r="H21" i="204"/>
  <c r="H15" i="204"/>
  <c r="H11" i="204"/>
  <c r="H9" i="204"/>
  <c r="D40" i="82" l="1"/>
  <c r="D36" i="82" s="1"/>
  <c r="E40" i="82"/>
  <c r="E36" i="82" s="1"/>
  <c r="D37" i="82"/>
  <c r="D35" i="82" l="1"/>
  <c r="I20" i="161"/>
  <c r="F20" i="161"/>
  <c r="H84" i="166" l="1"/>
  <c r="H60" i="166"/>
  <c r="H59" i="166"/>
  <c r="F53" i="166"/>
  <c r="H46" i="166"/>
  <c r="F43" i="166"/>
  <c r="E33" i="166"/>
  <c r="E32" i="166" s="1"/>
  <c r="E34" i="166"/>
  <c r="H34" i="166" s="1"/>
  <c r="H35" i="166"/>
  <c r="H33" i="166" s="1"/>
  <c r="H32" i="166" s="1"/>
  <c r="D35" i="166"/>
  <c r="D33" i="166" s="1"/>
  <c r="D32" i="166" s="1"/>
  <c r="D19" i="166"/>
  <c r="H21" i="166"/>
  <c r="H17" i="166"/>
  <c r="H16" i="166"/>
  <c r="H15" i="166"/>
  <c r="D34" i="166" l="1"/>
  <c r="H134" i="187" l="1"/>
  <c r="I134" i="187" s="1"/>
  <c r="F134" i="187"/>
  <c r="H133" i="187"/>
  <c r="H41" i="187"/>
  <c r="I41" i="187" s="1"/>
  <c r="F41" i="187"/>
  <c r="H36" i="187"/>
  <c r="H15" i="187" l="1"/>
  <c r="H58" i="167" l="1"/>
  <c r="D16" i="167"/>
  <c r="E16" i="167"/>
  <c r="E15" i="167" s="1"/>
  <c r="H16" i="167"/>
  <c r="D17" i="167"/>
  <c r="E17" i="167"/>
  <c r="H17" i="167"/>
  <c r="D18" i="167"/>
  <c r="E18" i="167"/>
  <c r="H18" i="167"/>
  <c r="E10" i="167"/>
  <c r="E22" i="167" s="1"/>
  <c r="E11" i="167"/>
  <c r="D10" i="167"/>
  <c r="D11" i="167"/>
  <c r="D23" i="167" s="1"/>
  <c r="H11" i="167" l="1"/>
  <c r="F236" i="68"/>
  <c r="H10" i="167"/>
  <c r="H22" i="167" s="1"/>
  <c r="D15" i="167"/>
  <c r="F11" i="167"/>
  <c r="E23" i="167"/>
  <c r="H15" i="167"/>
  <c r="D22" i="167"/>
  <c r="I11" i="167"/>
  <c r="H23" i="167"/>
  <c r="D9" i="167"/>
  <c r="E9" i="167"/>
  <c r="F10" i="167"/>
  <c r="I10" i="167" l="1"/>
  <c r="H9" i="167"/>
  <c r="I9" i="167" s="1"/>
  <c r="F9" i="167"/>
  <c r="F13" i="167" l="1"/>
  <c r="F14" i="167"/>
  <c r="H13" i="167"/>
  <c r="I13" i="167" s="1"/>
  <c r="H14" i="167"/>
  <c r="I14" i="167" s="1"/>
  <c r="E12" i="167"/>
  <c r="D12" i="167"/>
  <c r="F12" i="167" l="1"/>
  <c r="H12" i="167"/>
  <c r="I12" i="167" s="1"/>
  <c r="G87" i="92"/>
  <c r="G95" i="92"/>
  <c r="F73" i="187"/>
  <c r="H25" i="161" l="1"/>
  <c r="D25" i="161"/>
  <c r="H31" i="161"/>
  <c r="E31" i="161"/>
  <c r="D31" i="161"/>
  <c r="H22" i="161"/>
  <c r="E22" i="161"/>
  <c r="D22" i="161"/>
  <c r="H67" i="167" l="1"/>
  <c r="H47" i="167"/>
  <c r="H46" i="167"/>
  <c r="H45" i="167"/>
  <c r="H36" i="167"/>
  <c r="H29" i="167"/>
  <c r="H28" i="167"/>
  <c r="H27" i="167"/>
  <c r="H26" i="167"/>
  <c r="H159" i="68" l="1"/>
  <c r="I159" i="68"/>
  <c r="J159" i="68"/>
  <c r="K159" i="68"/>
  <c r="L159" i="68"/>
  <c r="M159" i="68"/>
  <c r="N159" i="68"/>
  <c r="O159" i="68"/>
  <c r="H74" i="166"/>
  <c r="H72" i="166"/>
  <c r="H53" i="166"/>
  <c r="I53" i="166" s="1"/>
  <c r="H43" i="166"/>
  <c r="I43" i="166" s="1"/>
  <c r="H25" i="166"/>
  <c r="H150" i="187" l="1"/>
  <c r="H144" i="187"/>
  <c r="H143" i="187"/>
  <c r="H139" i="187"/>
  <c r="H137" i="187"/>
  <c r="H136" i="187"/>
  <c r="H135" i="187"/>
  <c r="H82" i="187"/>
  <c r="H73" i="187"/>
  <c r="I73" i="187" s="1"/>
  <c r="H53" i="187"/>
  <c r="H51" i="187"/>
  <c r="H49" i="187"/>
  <c r="H48" i="187"/>
  <c r="H12" i="187"/>
  <c r="H32" i="187"/>
  <c r="H35" i="187"/>
  <c r="D202" i="68" l="1"/>
  <c r="F270" i="68" l="1"/>
  <c r="C218" i="68"/>
  <c r="F248" i="68"/>
  <c r="F255" i="68"/>
  <c r="F247" i="68"/>
  <c r="C217" i="68"/>
  <c r="F86" i="68"/>
  <c r="E202" i="68"/>
  <c r="E204" i="68" s="1"/>
  <c r="E105" i="68"/>
  <c r="P267" i="68" l="1"/>
  <c r="C208" i="68"/>
  <c r="C82" i="68"/>
  <c r="F259" i="68"/>
  <c r="F202" i="68"/>
  <c r="C202" i="68" s="1"/>
  <c r="E34" i="83" l="1"/>
  <c r="F39" i="91" l="1"/>
  <c r="E73" i="166" l="1"/>
  <c r="H73" i="166"/>
  <c r="E195" i="81" l="1"/>
  <c r="H195" i="81" s="1"/>
  <c r="H199" i="81"/>
  <c r="E203" i="81" l="1"/>
  <c r="E26" i="81"/>
  <c r="H203" i="81" l="1"/>
  <c r="I85" i="187"/>
  <c r="F85" i="187"/>
  <c r="I159" i="187" l="1"/>
  <c r="F159" i="187"/>
  <c r="H158" i="187"/>
  <c r="E158" i="187"/>
  <c r="D158" i="187"/>
  <c r="H157" i="187"/>
  <c r="E157" i="187"/>
  <c r="D157" i="187"/>
  <c r="H156" i="187"/>
  <c r="E156" i="187"/>
  <c r="D156" i="187"/>
  <c r="I152" i="187"/>
  <c r="F152" i="187"/>
  <c r="I151" i="187"/>
  <c r="F151" i="187"/>
  <c r="I150" i="187"/>
  <c r="F150" i="187"/>
  <c r="H149" i="187"/>
  <c r="E149" i="187"/>
  <c r="E163" i="187" s="1"/>
  <c r="F134" i="68" s="1"/>
  <c r="D149" i="187"/>
  <c r="D163" i="187" s="1"/>
  <c r="I144" i="187"/>
  <c r="F144" i="187"/>
  <c r="I143" i="187"/>
  <c r="F143" i="187"/>
  <c r="H142" i="187"/>
  <c r="H147" i="187" s="1"/>
  <c r="H146" i="187" s="1"/>
  <c r="E142" i="187"/>
  <c r="E147" i="187" s="1"/>
  <c r="F131" i="68" s="1"/>
  <c r="D142" i="187"/>
  <c r="I139" i="187"/>
  <c r="F139" i="187"/>
  <c r="I137" i="187"/>
  <c r="F137" i="187"/>
  <c r="I136" i="187"/>
  <c r="F136" i="187"/>
  <c r="I135" i="187"/>
  <c r="F135" i="187"/>
  <c r="I133" i="187"/>
  <c r="F133" i="187"/>
  <c r="H127" i="187"/>
  <c r="H140" i="187" s="1"/>
  <c r="E127" i="187"/>
  <c r="E140" i="187" s="1"/>
  <c r="F125" i="68" s="1"/>
  <c r="D127" i="187"/>
  <c r="I122" i="187"/>
  <c r="F122" i="187"/>
  <c r="H121" i="187"/>
  <c r="H120" i="187" s="1"/>
  <c r="E121" i="187"/>
  <c r="E120" i="187" s="1"/>
  <c r="D121" i="187"/>
  <c r="I114" i="187"/>
  <c r="F114" i="187"/>
  <c r="H113" i="187"/>
  <c r="E113" i="187"/>
  <c r="D113" i="187"/>
  <c r="I111" i="187"/>
  <c r="F111" i="187"/>
  <c r="I110" i="187"/>
  <c r="F110" i="187"/>
  <c r="I109" i="187"/>
  <c r="F109" i="187"/>
  <c r="I108" i="187"/>
  <c r="F108" i="187"/>
  <c r="I107" i="187"/>
  <c r="F107" i="187"/>
  <c r="H106" i="187"/>
  <c r="E106" i="187"/>
  <c r="D106" i="187"/>
  <c r="H102" i="187"/>
  <c r="H94" i="187" s="1"/>
  <c r="E102" i="187"/>
  <c r="E94" i="187" s="1"/>
  <c r="D102" i="187"/>
  <c r="D94" i="187" s="1"/>
  <c r="H86" i="187"/>
  <c r="E86" i="187"/>
  <c r="D86" i="187"/>
  <c r="H84" i="187"/>
  <c r="E84" i="187"/>
  <c r="D84" i="187"/>
  <c r="I82" i="187"/>
  <c r="F82" i="187"/>
  <c r="H81" i="187"/>
  <c r="E81" i="187"/>
  <c r="D81" i="187"/>
  <c r="H77" i="187"/>
  <c r="H76" i="187" s="1"/>
  <c r="E77" i="187"/>
  <c r="E76" i="187" s="1"/>
  <c r="D76" i="187"/>
  <c r="H72" i="187"/>
  <c r="E72" i="187"/>
  <c r="D72" i="187"/>
  <c r="H67" i="187"/>
  <c r="E67" i="187"/>
  <c r="D67" i="187"/>
  <c r="H65" i="187"/>
  <c r="E65" i="187"/>
  <c r="D65" i="187"/>
  <c r="H62" i="187"/>
  <c r="E62" i="187"/>
  <c r="D62" i="187"/>
  <c r="I53" i="187"/>
  <c r="F53" i="187"/>
  <c r="I51" i="187"/>
  <c r="F51" i="187"/>
  <c r="I49" i="187"/>
  <c r="F49" i="187"/>
  <c r="I48" i="187"/>
  <c r="F48" i="187"/>
  <c r="H47" i="187"/>
  <c r="E47" i="187"/>
  <c r="D47" i="187"/>
  <c r="H45" i="187"/>
  <c r="E45" i="187"/>
  <c r="D45" i="187"/>
  <c r="H44" i="187"/>
  <c r="E44" i="187"/>
  <c r="D44" i="187"/>
  <c r="H37" i="187"/>
  <c r="E37" i="187"/>
  <c r="D37" i="187"/>
  <c r="I36" i="187"/>
  <c r="F36" i="187"/>
  <c r="I35" i="187"/>
  <c r="F35" i="187"/>
  <c r="H34" i="187"/>
  <c r="E34" i="187"/>
  <c r="D34" i="187"/>
  <c r="I32" i="187"/>
  <c r="F32" i="187"/>
  <c r="H29" i="187"/>
  <c r="E29" i="187"/>
  <c r="D29" i="187"/>
  <c r="H28" i="187"/>
  <c r="E28" i="187"/>
  <c r="D28" i="187"/>
  <c r="I22" i="187"/>
  <c r="F22" i="187"/>
  <c r="H21" i="187"/>
  <c r="E21" i="187"/>
  <c r="E19" i="187" s="1"/>
  <c r="D21" i="187"/>
  <c r="D19" i="187" s="1"/>
  <c r="I15" i="187"/>
  <c r="F15" i="187"/>
  <c r="H13" i="187"/>
  <c r="E13" i="187"/>
  <c r="D13" i="187"/>
  <c r="I12" i="187"/>
  <c r="F12" i="187"/>
  <c r="H9" i="187"/>
  <c r="E9" i="187"/>
  <c r="D9" i="187"/>
  <c r="I37" i="187" l="1"/>
  <c r="F37" i="187"/>
  <c r="D92" i="187"/>
  <c r="F121" i="68" s="1"/>
  <c r="D27" i="187"/>
  <c r="I84" i="187"/>
  <c r="I142" i="187"/>
  <c r="I158" i="187"/>
  <c r="F44" i="187"/>
  <c r="D43" i="187"/>
  <c r="F67" i="187"/>
  <c r="I45" i="187"/>
  <c r="H27" i="187"/>
  <c r="I44" i="187"/>
  <c r="H105" i="187"/>
  <c r="H118" i="187" s="1"/>
  <c r="F19" i="187"/>
  <c r="F9" i="187"/>
  <c r="I21" i="187"/>
  <c r="I34" i="187"/>
  <c r="F72" i="187"/>
  <c r="E92" i="187"/>
  <c r="F122" i="68" s="1"/>
  <c r="F113" i="187"/>
  <c r="I149" i="187"/>
  <c r="F34" i="187"/>
  <c r="D79" i="187"/>
  <c r="F118" i="68" s="1"/>
  <c r="I72" i="187"/>
  <c r="I113" i="187"/>
  <c r="I94" i="187"/>
  <c r="F156" i="187"/>
  <c r="I13" i="187"/>
  <c r="H19" i="187"/>
  <c r="I19" i="187" s="1"/>
  <c r="E59" i="187"/>
  <c r="E116" i="68" s="1"/>
  <c r="H43" i="187"/>
  <c r="I47" i="187"/>
  <c r="E79" i="187"/>
  <c r="I106" i="187"/>
  <c r="I156" i="187"/>
  <c r="I9" i="187"/>
  <c r="I28" i="187"/>
  <c r="D59" i="187"/>
  <c r="E115" i="68" s="1"/>
  <c r="F47" i="187"/>
  <c r="H79" i="187"/>
  <c r="H92" i="187"/>
  <c r="F84" i="187"/>
  <c r="E105" i="187"/>
  <c r="E118" i="187" s="1"/>
  <c r="I121" i="187"/>
  <c r="F149" i="187"/>
  <c r="H155" i="187"/>
  <c r="D155" i="187"/>
  <c r="F158" i="187"/>
  <c r="E43" i="187"/>
  <c r="E60" i="187"/>
  <c r="F116" i="68" s="1"/>
  <c r="F29" i="187"/>
  <c r="D162" i="187"/>
  <c r="F133" i="68"/>
  <c r="I127" i="187"/>
  <c r="E146" i="187"/>
  <c r="F163" i="187"/>
  <c r="E162" i="187"/>
  <c r="F94" i="187"/>
  <c r="E125" i="187"/>
  <c r="I29" i="187"/>
  <c r="F21" i="187"/>
  <c r="F28" i="187"/>
  <c r="F45" i="187"/>
  <c r="I81" i="187"/>
  <c r="H60" i="187"/>
  <c r="F106" i="187"/>
  <c r="F121" i="187"/>
  <c r="H125" i="187"/>
  <c r="F127" i="187"/>
  <c r="F142" i="187"/>
  <c r="D147" i="187"/>
  <c r="I147" i="187" s="1"/>
  <c r="H163" i="187"/>
  <c r="E27" i="187"/>
  <c r="D60" i="187"/>
  <c r="F115" i="68" s="1"/>
  <c r="F81" i="187"/>
  <c r="D105" i="187"/>
  <c r="D118" i="187" s="1"/>
  <c r="D120" i="187"/>
  <c r="D125" i="187" s="1"/>
  <c r="D140" i="187"/>
  <c r="I140" i="187" s="1"/>
  <c r="E155" i="187"/>
  <c r="F13" i="187"/>
  <c r="H59" i="187"/>
  <c r="I92" i="187" l="1"/>
  <c r="F92" i="187"/>
  <c r="I79" i="187"/>
  <c r="I27" i="187"/>
  <c r="F27" i="187"/>
  <c r="F43" i="187"/>
  <c r="E166" i="187"/>
  <c r="E165" i="187"/>
  <c r="I43" i="187"/>
  <c r="I118" i="187"/>
  <c r="F162" i="187"/>
  <c r="I125" i="187"/>
  <c r="E58" i="187"/>
  <c r="D165" i="187"/>
  <c r="I105" i="187"/>
  <c r="D58" i="187"/>
  <c r="I155" i="187"/>
  <c r="F140" i="187"/>
  <c r="F124" i="68"/>
  <c r="D146" i="187"/>
  <c r="I146" i="187" s="1"/>
  <c r="F130" i="68"/>
  <c r="F132" i="68" s="1"/>
  <c r="F120" i="187"/>
  <c r="F155" i="187"/>
  <c r="F147" i="187"/>
  <c r="I120" i="187"/>
  <c r="F59" i="187"/>
  <c r="F60" i="187"/>
  <c r="F79" i="187"/>
  <c r="F119" i="68"/>
  <c r="F118" i="187"/>
  <c r="H162" i="187"/>
  <c r="I162" i="187" s="1"/>
  <c r="I163" i="187"/>
  <c r="H166" i="187"/>
  <c r="I60" i="187"/>
  <c r="F105" i="187"/>
  <c r="I59" i="187"/>
  <c r="H58" i="187"/>
  <c r="H165" i="187"/>
  <c r="D166" i="187"/>
  <c r="F125" i="187"/>
  <c r="E164" i="187" l="1"/>
  <c r="F165" i="187"/>
  <c r="D164" i="187"/>
  <c r="F58" i="187"/>
  <c r="I58" i="187"/>
  <c r="F146" i="187"/>
  <c r="F166" i="187"/>
  <c r="I166" i="187"/>
  <c r="I165" i="187"/>
  <c r="H164" i="187"/>
  <c r="F164" i="187" l="1"/>
  <c r="I164" i="187"/>
  <c r="I36" i="166" l="1"/>
  <c r="I40" i="166" s="1"/>
  <c r="H36" i="166"/>
  <c r="H40" i="166" s="1"/>
  <c r="D36" i="166"/>
  <c r="D40" i="166" s="1"/>
  <c r="G160" i="68" s="1"/>
  <c r="I30" i="166"/>
  <c r="F30" i="166"/>
  <c r="H22" i="166"/>
  <c r="E22" i="166"/>
  <c r="D22" i="166"/>
  <c r="D30" i="166" l="1"/>
  <c r="D20" i="166"/>
  <c r="D18" i="166" s="1"/>
  <c r="E30" i="166"/>
  <c r="E20" i="166"/>
  <c r="F20" i="166" s="1"/>
  <c r="H30" i="166"/>
  <c r="H20" i="166"/>
  <c r="C22" i="68"/>
  <c r="F35" i="166"/>
  <c r="I35" i="166"/>
  <c r="I20" i="166" l="1"/>
  <c r="H21" i="161"/>
  <c r="H276" i="68" l="1"/>
  <c r="I276" i="68"/>
  <c r="J276" i="68"/>
  <c r="K276" i="68"/>
  <c r="L276" i="68"/>
  <c r="M276" i="68"/>
  <c r="N276" i="68"/>
  <c r="O276" i="68"/>
  <c r="P137" i="68" l="1"/>
  <c r="P136" i="68"/>
  <c r="G137" i="68"/>
  <c r="P260" i="68"/>
  <c r="D137" i="68"/>
  <c r="D136" i="68"/>
  <c r="E136" i="68" l="1"/>
  <c r="G136" i="68"/>
  <c r="E86" i="68"/>
  <c r="F136" i="68" l="1"/>
  <c r="C136" i="68" s="1"/>
  <c r="E137" i="68"/>
  <c r="F137" i="68"/>
  <c r="F98" i="68" l="1"/>
  <c r="C137" i="68"/>
  <c r="F260" i="68"/>
  <c r="E44" i="162" l="1"/>
  <c r="E60" i="162"/>
  <c r="D60" i="162"/>
  <c r="H60" i="162"/>
  <c r="H44" i="162" l="1"/>
  <c r="F60" i="162"/>
  <c r="I60" i="162"/>
  <c r="H50" i="162" l="1"/>
  <c r="E50" i="162"/>
  <c r="H47" i="162"/>
  <c r="E47" i="162"/>
  <c r="E12" i="162"/>
  <c r="H12" i="162"/>
  <c r="I21" i="161"/>
  <c r="F21" i="161"/>
  <c r="D197" i="81" l="1"/>
  <c r="F105" i="81"/>
  <c r="F98" i="81"/>
  <c r="F36" i="81"/>
  <c r="E44" i="91" l="1"/>
  <c r="H44" i="91" s="1"/>
  <c r="H29" i="91"/>
  <c r="G83" i="92"/>
  <c r="F83" i="92"/>
  <c r="C73" i="68" l="1"/>
  <c r="F75" i="68" l="1"/>
  <c r="C75" i="68" s="1"/>
  <c r="C74" i="68"/>
  <c r="I47" i="167" l="1"/>
  <c r="I46" i="167"/>
  <c r="I45" i="167"/>
  <c r="F45" i="167"/>
  <c r="F46" i="167"/>
  <c r="F47" i="167"/>
  <c r="F55" i="68" l="1"/>
  <c r="F56" i="68" l="1"/>
  <c r="I46" i="166"/>
  <c r="F46" i="166"/>
  <c r="I21" i="166"/>
  <c r="F21" i="166"/>
  <c r="I98" i="92" l="1"/>
  <c r="I97" i="92"/>
  <c r="I96" i="92"/>
  <c r="F95" i="92"/>
  <c r="I95" i="92" s="1"/>
  <c r="I90" i="92"/>
  <c r="I89" i="92"/>
  <c r="I88" i="92"/>
  <c r="F87" i="92"/>
  <c r="I86" i="92"/>
  <c r="G85" i="92"/>
  <c r="F85" i="92"/>
  <c r="I85" i="92" l="1"/>
  <c r="I87" i="92"/>
  <c r="E35" i="91"/>
  <c r="D35" i="91"/>
  <c r="H45" i="91"/>
  <c r="F45" i="91"/>
  <c r="I45" i="91" s="1"/>
  <c r="D44" i="91"/>
  <c r="E43" i="91"/>
  <c r="H43" i="91" s="1"/>
  <c r="D43" i="91"/>
  <c r="D42" i="91" s="1"/>
  <c r="D62" i="91" s="1"/>
  <c r="D67" i="91" s="1"/>
  <c r="H41" i="91"/>
  <c r="F41" i="91"/>
  <c r="I41" i="91" s="1"/>
  <c r="H40" i="91"/>
  <c r="F40" i="91"/>
  <c r="I40" i="91" s="1"/>
  <c r="G277" i="68" l="1"/>
  <c r="I44" i="91"/>
  <c r="E42" i="91"/>
  <c r="F44" i="91"/>
  <c r="H42" i="91"/>
  <c r="I42" i="91" s="1"/>
  <c r="I43" i="91"/>
  <c r="F43" i="91"/>
  <c r="F42" i="91" l="1"/>
  <c r="E62" i="91"/>
  <c r="H62" i="91" l="1"/>
  <c r="G278" i="68" s="1"/>
  <c r="G279" i="68" s="1"/>
  <c r="E67" i="91"/>
  <c r="I13" i="162"/>
  <c r="F13" i="162"/>
  <c r="H17" i="161"/>
  <c r="E17" i="161"/>
  <c r="D17" i="161"/>
  <c r="D14" i="161" l="1"/>
  <c r="F17" i="161"/>
  <c r="I17" i="161"/>
  <c r="H67" i="91"/>
  <c r="I67" i="91" s="1"/>
  <c r="F67" i="91"/>
  <c r="D73" i="166" l="1"/>
  <c r="I25" i="166"/>
  <c r="F25" i="166"/>
  <c r="H66" i="167" l="1"/>
  <c r="E66" i="167"/>
  <c r="D66" i="167"/>
  <c r="D196" i="81" l="1"/>
  <c r="D263" i="68" l="1"/>
  <c r="C66" i="68" l="1"/>
  <c r="E65" i="68"/>
  <c r="E66" i="68"/>
  <c r="E64" i="68"/>
  <c r="F65" i="68"/>
  <c r="F66" i="68"/>
  <c r="F64" i="68"/>
  <c r="E59" i="68"/>
  <c r="E60" i="68"/>
  <c r="E58" i="68"/>
  <c r="E110" i="68"/>
  <c r="E98" i="68" s="1"/>
  <c r="D216" i="68"/>
  <c r="D215" i="68"/>
  <c r="D260" i="68"/>
  <c r="E269" i="68"/>
  <c r="E270" i="68"/>
  <c r="E268" i="68"/>
  <c r="P262" i="68"/>
  <c r="D262" i="68"/>
  <c r="D259" i="68" s="1"/>
  <c r="P263" i="68"/>
  <c r="P264" i="68"/>
  <c r="F258" i="68"/>
  <c r="E247" i="68"/>
  <c r="D245" i="68"/>
  <c r="D246" i="68"/>
  <c r="D244" i="68"/>
  <c r="P245" i="68"/>
  <c r="P246" i="68"/>
  <c r="P244" i="68"/>
  <c r="G245" i="68"/>
  <c r="G246" i="68"/>
  <c r="G244" i="68"/>
  <c r="F245" i="68"/>
  <c r="F246" i="68"/>
  <c r="F244" i="68"/>
  <c r="D242" i="68"/>
  <c r="D243" i="68"/>
  <c r="D241" i="68"/>
  <c r="E242" i="68"/>
  <c r="E243" i="68"/>
  <c r="E241" i="68"/>
  <c r="P242" i="68"/>
  <c r="P243" i="68"/>
  <c r="P241" i="68"/>
  <c r="G242" i="68"/>
  <c r="G243" i="68"/>
  <c r="G241" i="68"/>
  <c r="P203" i="68"/>
  <c r="P202" i="68"/>
  <c r="G203" i="68"/>
  <c r="G202" i="68"/>
  <c r="D204" i="68"/>
  <c r="D203" i="68"/>
  <c r="D214" i="68"/>
  <c r="G259" i="68" l="1"/>
  <c r="C247" i="68"/>
  <c r="E97" i="68" l="1"/>
  <c r="E99" i="68" s="1"/>
  <c r="E259" i="68"/>
  <c r="E260" i="68"/>
  <c r="C265" i="68"/>
  <c r="E248" i="68"/>
  <c r="C248" i="68" s="1"/>
  <c r="F173" i="68"/>
  <c r="F174" i="68"/>
  <c r="F172" i="68"/>
  <c r="E170" i="68"/>
  <c r="E169" i="68" s="1"/>
  <c r="G170" i="68"/>
  <c r="G171" i="68"/>
  <c r="G169" i="68"/>
  <c r="E164" i="68"/>
  <c r="E165" i="68"/>
  <c r="E163" i="68"/>
  <c r="E134" i="68"/>
  <c r="E133" i="68"/>
  <c r="D86" i="68"/>
  <c r="D85" i="68"/>
  <c r="P86" i="68"/>
  <c r="P85" i="68"/>
  <c r="G86" i="68"/>
  <c r="G85" i="68"/>
  <c r="C90" i="68"/>
  <c r="F90" i="68"/>
  <c r="D41" i="68"/>
  <c r="D42" i="68"/>
  <c r="D40" i="68"/>
  <c r="D19" i="68" s="1"/>
  <c r="D21" i="68" s="1"/>
  <c r="P41" i="68"/>
  <c r="P42" i="68"/>
  <c r="P40" i="68"/>
  <c r="G41" i="68"/>
  <c r="G42" i="68"/>
  <c r="G40" i="68"/>
  <c r="E40" i="68"/>
  <c r="E42" i="68"/>
  <c r="E41" i="68"/>
  <c r="E36" i="68"/>
  <c r="E35" i="68"/>
  <c r="E34" i="68"/>
  <c r="C40" i="68"/>
  <c r="C18" i="68"/>
  <c r="F18" i="68"/>
  <c r="F17" i="68"/>
  <c r="P230" i="68"/>
  <c r="P231" i="68"/>
  <c r="H229" i="68"/>
  <c r="I229" i="68"/>
  <c r="J229" i="68"/>
  <c r="K229" i="68"/>
  <c r="L229" i="68"/>
  <c r="M229" i="68"/>
  <c r="N229" i="68"/>
  <c r="O229" i="68"/>
  <c r="P229" i="68"/>
  <c r="G230" i="68"/>
  <c r="G231" i="68"/>
  <c r="G229" i="68"/>
  <c r="D230" i="68"/>
  <c r="D231" i="68"/>
  <c r="E229" i="68"/>
  <c r="D229" i="68"/>
  <c r="E231" i="68"/>
  <c r="E230" i="68"/>
  <c r="C35" i="68" l="1"/>
  <c r="E20" i="68"/>
  <c r="E19" i="68"/>
  <c r="I67" i="167"/>
  <c r="F67" i="167"/>
  <c r="H70" i="167"/>
  <c r="D70" i="167"/>
  <c r="H62" i="167"/>
  <c r="E62" i="167"/>
  <c r="D62" i="167"/>
  <c r="I58" i="167"/>
  <c r="F58" i="167"/>
  <c r="H57" i="167"/>
  <c r="E57" i="167"/>
  <c r="E60" i="167" s="1"/>
  <c r="D57" i="167"/>
  <c r="D60" i="167" s="1"/>
  <c r="F241" i="68" s="1"/>
  <c r="C241" i="68" s="1"/>
  <c r="H48" i="167"/>
  <c r="E48" i="167"/>
  <c r="D48" i="167"/>
  <c r="H44" i="167"/>
  <c r="E44" i="167"/>
  <c r="D44" i="167"/>
  <c r="E43" i="167"/>
  <c r="H43" i="167" s="1"/>
  <c r="D43" i="167"/>
  <c r="E42" i="167"/>
  <c r="E54" i="167" s="1"/>
  <c r="D42" i="167"/>
  <c r="D54" i="167" s="1"/>
  <c r="E238" i="68" s="1"/>
  <c r="H41" i="167"/>
  <c r="E41" i="167"/>
  <c r="D41" i="167"/>
  <c r="D53" i="167" s="1"/>
  <c r="D238" i="68" s="1"/>
  <c r="H38" i="167"/>
  <c r="E38" i="167"/>
  <c r="D38" i="167"/>
  <c r="I36" i="167"/>
  <c r="F36" i="167"/>
  <c r="H34" i="167"/>
  <c r="I34" i="167" s="1"/>
  <c r="F34" i="167"/>
  <c r="E33" i="167"/>
  <c r="D33" i="167"/>
  <c r="H32" i="167"/>
  <c r="H31" i="167" s="1"/>
  <c r="E31" i="167"/>
  <c r="D31" i="167"/>
  <c r="I29" i="167"/>
  <c r="F29" i="167"/>
  <c r="I28" i="167"/>
  <c r="F28" i="167"/>
  <c r="F27" i="167"/>
  <c r="I26" i="167"/>
  <c r="F26" i="167"/>
  <c r="E25" i="167"/>
  <c r="D25" i="167"/>
  <c r="F235" i="68"/>
  <c r="E235" i="68"/>
  <c r="I84" i="166"/>
  <c r="F84" i="166"/>
  <c r="H83" i="166"/>
  <c r="E83" i="166"/>
  <c r="D83" i="166"/>
  <c r="I81" i="166"/>
  <c r="F81" i="166"/>
  <c r="H80" i="166"/>
  <c r="H78" i="166" s="1"/>
  <c r="E80" i="166"/>
  <c r="D80" i="166"/>
  <c r="D78" i="166" s="1"/>
  <c r="I74" i="166"/>
  <c r="F74" i="166"/>
  <c r="D68" i="166"/>
  <c r="D75" i="166" s="1"/>
  <c r="F169" i="68" s="1"/>
  <c r="I72" i="166"/>
  <c r="F72" i="166"/>
  <c r="E68" i="166"/>
  <c r="E75" i="166" s="1"/>
  <c r="I60" i="166"/>
  <c r="F60" i="166"/>
  <c r="I59" i="166"/>
  <c r="F59" i="166"/>
  <c r="H58" i="166"/>
  <c r="E58" i="166"/>
  <c r="D58" i="166"/>
  <c r="H57" i="166"/>
  <c r="E57" i="166"/>
  <c r="D57" i="166"/>
  <c r="H52" i="166"/>
  <c r="E52" i="166"/>
  <c r="D52" i="166"/>
  <c r="H45" i="166"/>
  <c r="D45" i="166"/>
  <c r="H42" i="166"/>
  <c r="E42" i="166"/>
  <c r="D42" i="166"/>
  <c r="D39" i="166"/>
  <c r="H19" i="166"/>
  <c r="E19" i="166"/>
  <c r="E18" i="166" s="1"/>
  <c r="I17" i="166"/>
  <c r="F17" i="166"/>
  <c r="I16" i="166"/>
  <c r="F16" i="166"/>
  <c r="I15" i="166"/>
  <c r="F15" i="166"/>
  <c r="H14" i="166"/>
  <c r="E14" i="166"/>
  <c r="D14" i="166"/>
  <c r="H13" i="166"/>
  <c r="E13" i="166"/>
  <c r="D13" i="166"/>
  <c r="H12" i="166"/>
  <c r="H28" i="166" s="1"/>
  <c r="E12" i="166"/>
  <c r="D12" i="166"/>
  <c r="D28" i="166" s="1"/>
  <c r="H11" i="166"/>
  <c r="H27" i="166" s="1"/>
  <c r="E11" i="166"/>
  <c r="E27" i="166" s="1"/>
  <c r="D11" i="166"/>
  <c r="D27" i="166" s="1"/>
  <c r="E113" i="68"/>
  <c r="I19" i="164"/>
  <c r="H19" i="164"/>
  <c r="H20" i="164" s="1"/>
  <c r="F19" i="164"/>
  <c r="E19" i="164"/>
  <c r="E20" i="164" s="1"/>
  <c r="D19" i="164"/>
  <c r="I17" i="164"/>
  <c r="H17" i="164"/>
  <c r="F17" i="164"/>
  <c r="E17" i="164"/>
  <c r="D16" i="164"/>
  <c r="D17" i="164" s="1"/>
  <c r="H15" i="164"/>
  <c r="I15" i="164" s="1"/>
  <c r="I20" i="164" s="1"/>
  <c r="E15" i="164"/>
  <c r="F15" i="164" s="1"/>
  <c r="F20" i="164" s="1"/>
  <c r="E157" i="68" l="1"/>
  <c r="E244" i="68"/>
  <c r="C244" i="68" s="1"/>
  <c r="D69" i="167"/>
  <c r="E245" i="68"/>
  <c r="E246" i="68" s="1"/>
  <c r="H69" i="167"/>
  <c r="E158" i="68"/>
  <c r="E66" i="166"/>
  <c r="E56" i="166"/>
  <c r="H56" i="166" s="1"/>
  <c r="D66" i="166"/>
  <c r="D90" i="166" s="1"/>
  <c r="D56" i="166"/>
  <c r="F160" i="68"/>
  <c r="C160" i="68" s="1"/>
  <c r="D38" i="166"/>
  <c r="H18" i="166"/>
  <c r="I18" i="166" s="1"/>
  <c r="F18" i="166"/>
  <c r="F57" i="166"/>
  <c r="F42" i="166"/>
  <c r="I57" i="166"/>
  <c r="I78" i="166"/>
  <c r="E39" i="166"/>
  <c r="F33" i="166"/>
  <c r="F39" i="166" s="1"/>
  <c r="H39" i="166"/>
  <c r="H38" i="166" s="1"/>
  <c r="I33" i="166"/>
  <c r="I39" i="166" s="1"/>
  <c r="F76" i="68"/>
  <c r="I44" i="167"/>
  <c r="F44" i="167"/>
  <c r="H85" i="166"/>
  <c r="E173" i="68" s="1"/>
  <c r="F36" i="68"/>
  <c r="D27" i="68"/>
  <c r="D85" i="166"/>
  <c r="E172" i="68" s="1"/>
  <c r="D65" i="166"/>
  <c r="F73" i="166"/>
  <c r="H25" i="167"/>
  <c r="I25" i="167" s="1"/>
  <c r="F13" i="166"/>
  <c r="D29" i="166"/>
  <c r="I73" i="166"/>
  <c r="F33" i="167"/>
  <c r="F58" i="166"/>
  <c r="E232" i="68"/>
  <c r="C235" i="68"/>
  <c r="I58" i="166"/>
  <c r="C143" i="68"/>
  <c r="D87" i="166"/>
  <c r="D157" i="68"/>
  <c r="F42" i="167"/>
  <c r="E29" i="166"/>
  <c r="F52" i="166"/>
  <c r="G166" i="68"/>
  <c r="G154" i="68" s="1"/>
  <c r="H42" i="167"/>
  <c r="H54" i="167" s="1"/>
  <c r="E239" i="68" s="1"/>
  <c r="E233" i="68" s="1"/>
  <c r="F19" i="166"/>
  <c r="H87" i="166"/>
  <c r="D158" i="68"/>
  <c r="D159" i="68" s="1"/>
  <c r="F12" i="166"/>
  <c r="I19" i="166"/>
  <c r="F41" i="167"/>
  <c r="F66" i="167"/>
  <c r="D20" i="164"/>
  <c r="F16" i="68"/>
  <c r="F14" i="166"/>
  <c r="F34" i="166"/>
  <c r="D55" i="167"/>
  <c r="D40" i="167"/>
  <c r="F77" i="68"/>
  <c r="I11" i="166"/>
  <c r="E28" i="166"/>
  <c r="E45" i="166"/>
  <c r="F45" i="166" s="1"/>
  <c r="F80" i="166"/>
  <c r="I83" i="166"/>
  <c r="I27" i="167"/>
  <c r="E53" i="167"/>
  <c r="E72" i="167" s="1"/>
  <c r="F60" i="167"/>
  <c r="D50" i="166"/>
  <c r="I45" i="166"/>
  <c r="E65" i="166"/>
  <c r="E64" i="166" s="1"/>
  <c r="H64" i="166" s="1"/>
  <c r="F23" i="167"/>
  <c r="H50" i="166"/>
  <c r="I52" i="166"/>
  <c r="I80" i="166"/>
  <c r="F83" i="166"/>
  <c r="F22" i="167"/>
  <c r="F25" i="167"/>
  <c r="I43" i="167"/>
  <c r="F57" i="167"/>
  <c r="I14" i="166"/>
  <c r="F54" i="167"/>
  <c r="I57" i="167"/>
  <c r="H60" i="167"/>
  <c r="I70" i="167"/>
  <c r="D73" i="167"/>
  <c r="D21" i="167"/>
  <c r="I23" i="167"/>
  <c r="D72" i="167"/>
  <c r="H33" i="167"/>
  <c r="I33" i="167" s="1"/>
  <c r="E40" i="167"/>
  <c r="I41" i="167"/>
  <c r="F43" i="167"/>
  <c r="I66" i="167"/>
  <c r="E236" i="68"/>
  <c r="H53" i="167"/>
  <c r="D239" i="68" s="1"/>
  <c r="E55" i="167"/>
  <c r="E74" i="167" s="1"/>
  <c r="E70" i="167"/>
  <c r="E69" i="167" s="1"/>
  <c r="I28" i="166"/>
  <c r="F75" i="166"/>
  <c r="F66" i="166"/>
  <c r="F27" i="166"/>
  <c r="E87" i="166"/>
  <c r="I13" i="166"/>
  <c r="I34" i="166"/>
  <c r="H65" i="166"/>
  <c r="H66" i="166"/>
  <c r="F68" i="166"/>
  <c r="F11" i="166"/>
  <c r="I27" i="166"/>
  <c r="H68" i="166"/>
  <c r="I12" i="166"/>
  <c r="H10" i="166"/>
  <c r="D10" i="166"/>
  <c r="I42" i="166"/>
  <c r="E10" i="166"/>
  <c r="E78" i="166"/>
  <c r="E155" i="68" l="1"/>
  <c r="E159" i="68"/>
  <c r="E154" i="68"/>
  <c r="C245" i="68"/>
  <c r="C246" i="68" s="1"/>
  <c r="H88" i="166"/>
  <c r="D52" i="167"/>
  <c r="D74" i="167"/>
  <c r="D88" i="166"/>
  <c r="F166" i="68"/>
  <c r="D64" i="166"/>
  <c r="F161" i="68"/>
  <c r="F162" i="68" s="1"/>
  <c r="F65" i="166"/>
  <c r="F167" i="68"/>
  <c r="I65" i="166"/>
  <c r="I38" i="166"/>
  <c r="E85" i="166"/>
  <c r="F85" i="166" s="1"/>
  <c r="F78" i="166"/>
  <c r="F164" i="68"/>
  <c r="I50" i="166"/>
  <c r="G167" i="68"/>
  <c r="H90" i="166"/>
  <c r="I90" i="166" s="1"/>
  <c r="F157" i="68"/>
  <c r="D89" i="166"/>
  <c r="E26" i="166"/>
  <c r="D26" i="166"/>
  <c r="E174" i="68"/>
  <c r="I85" i="166"/>
  <c r="F29" i="166"/>
  <c r="I32" i="166"/>
  <c r="I56" i="166"/>
  <c r="I87" i="166"/>
  <c r="I42" i="167"/>
  <c r="F55" i="167"/>
  <c r="F105" i="68"/>
  <c r="F53" i="167"/>
  <c r="I54" i="167"/>
  <c r="E21" i="167"/>
  <c r="F21" i="167" s="1"/>
  <c r="F40" i="167"/>
  <c r="F28" i="166"/>
  <c r="I69" i="167"/>
  <c r="H29" i="166"/>
  <c r="E52" i="167"/>
  <c r="F52" i="167" s="1"/>
  <c r="D71" i="167"/>
  <c r="F238" i="68"/>
  <c r="F232" i="68" s="1"/>
  <c r="I60" i="167"/>
  <c r="F242" i="68"/>
  <c r="H49" i="166"/>
  <c r="F42" i="68"/>
  <c r="C41" i="68"/>
  <c r="C42" i="68" s="1"/>
  <c r="F113" i="68"/>
  <c r="D49" i="166"/>
  <c r="F163" i="68"/>
  <c r="F135" i="68"/>
  <c r="H40" i="167"/>
  <c r="I40" i="167" s="1"/>
  <c r="E50" i="166"/>
  <c r="E89" i="166" s="1"/>
  <c r="H55" i="167"/>
  <c r="H74" i="167" s="1"/>
  <c r="F70" i="167"/>
  <c r="F69" i="167"/>
  <c r="I22" i="167"/>
  <c r="H73" i="167"/>
  <c r="I73" i="167" s="1"/>
  <c r="H21" i="167"/>
  <c r="I21" i="167" s="1"/>
  <c r="I53" i="167"/>
  <c r="H72" i="167"/>
  <c r="E73" i="167"/>
  <c r="F72" i="167"/>
  <c r="H75" i="166"/>
  <c r="I68" i="166"/>
  <c r="F87" i="166"/>
  <c r="F10" i="166"/>
  <c r="I10" i="166"/>
  <c r="F56" i="166"/>
  <c r="I66" i="166"/>
  <c r="C161" i="68" l="1"/>
  <c r="C162" i="68" s="1"/>
  <c r="E88" i="166"/>
  <c r="F88" i="166"/>
  <c r="F154" i="68"/>
  <c r="F64" i="166"/>
  <c r="G155" i="68"/>
  <c r="G168" i="68"/>
  <c r="F32" i="166"/>
  <c r="I49" i="166"/>
  <c r="D86" i="166"/>
  <c r="H89" i="166"/>
  <c r="H86" i="166" s="1"/>
  <c r="H26" i="166"/>
  <c r="I26" i="166" s="1"/>
  <c r="I88" i="166"/>
  <c r="F26" i="166"/>
  <c r="I64" i="166"/>
  <c r="F74" i="167"/>
  <c r="F158" i="68"/>
  <c r="I29" i="166"/>
  <c r="I55" i="167"/>
  <c r="F239" i="68"/>
  <c r="F233" i="68" s="1"/>
  <c r="C242" i="68"/>
  <c r="C243" i="68" s="1"/>
  <c r="F243" i="68"/>
  <c r="F165" i="68"/>
  <c r="F112" i="68"/>
  <c r="I75" i="166"/>
  <c r="F170" i="68"/>
  <c r="I74" i="167"/>
  <c r="H52" i="167"/>
  <c r="I52" i="167" s="1"/>
  <c r="F50" i="166"/>
  <c r="F49" i="166" s="1"/>
  <c r="E49" i="166"/>
  <c r="F73" i="167"/>
  <c r="E71" i="167"/>
  <c r="F71" i="167" s="1"/>
  <c r="I72" i="167"/>
  <c r="G156" i="68" l="1"/>
  <c r="F159" i="68"/>
  <c r="F155" i="68"/>
  <c r="I86" i="166"/>
  <c r="I89" i="166"/>
  <c r="H71" i="167"/>
  <c r="I71" i="167" s="1"/>
  <c r="F21" i="68"/>
  <c r="F89" i="166"/>
  <c r="H137" i="162"/>
  <c r="E137" i="162"/>
  <c r="E136" i="162" s="1"/>
  <c r="E139" i="162" s="1"/>
  <c r="H136" i="162" l="1"/>
  <c r="E135" i="162"/>
  <c r="H135" i="162" l="1"/>
  <c r="H139" i="162"/>
  <c r="F230" i="68" s="1"/>
  <c r="C230" i="68" s="1"/>
  <c r="E9" i="162"/>
  <c r="F85" i="68" l="1"/>
  <c r="E85" i="68"/>
  <c r="E87" i="68" s="1"/>
  <c r="F54" i="162"/>
  <c r="H41" i="162"/>
  <c r="E41" i="162"/>
  <c r="E62" i="162" s="1"/>
  <c r="H42" i="162"/>
  <c r="E42" i="162"/>
  <c r="D14" i="162"/>
  <c r="F15" i="162"/>
  <c r="H14" i="162"/>
  <c r="I15" i="162"/>
  <c r="F16" i="162"/>
  <c r="I16" i="162"/>
  <c r="D20" i="162"/>
  <c r="E20" i="162"/>
  <c r="H20" i="162"/>
  <c r="F21" i="162"/>
  <c r="I21" i="162"/>
  <c r="F22" i="162"/>
  <c r="I22" i="162"/>
  <c r="D24" i="162"/>
  <c r="E24" i="162"/>
  <c r="H24" i="162"/>
  <c r="H25" i="162"/>
  <c r="F26" i="162"/>
  <c r="I26" i="162"/>
  <c r="D27" i="162"/>
  <c r="D25" i="162" s="1"/>
  <c r="E27" i="162"/>
  <c r="E25" i="162" s="1"/>
  <c r="H27" i="162"/>
  <c r="F28" i="162"/>
  <c r="I28" i="162"/>
  <c r="F29" i="162"/>
  <c r="I29" i="162"/>
  <c r="F30" i="162"/>
  <c r="I30" i="162"/>
  <c r="H35" i="162"/>
  <c r="H34" i="162" s="1"/>
  <c r="H33" i="162" s="1"/>
  <c r="D36" i="162"/>
  <c r="E36" i="162"/>
  <c r="E35" i="162" s="1"/>
  <c r="F43" i="162"/>
  <c r="D47" i="162"/>
  <c r="F48" i="162"/>
  <c r="I48" i="162"/>
  <c r="D50" i="162"/>
  <c r="F51" i="162"/>
  <c r="I51" i="162"/>
  <c r="E53" i="162"/>
  <c r="H53" i="162"/>
  <c r="E55" i="162"/>
  <c r="D55" i="162"/>
  <c r="E57" i="162"/>
  <c r="H57" i="162"/>
  <c r="D65" i="162"/>
  <c r="E65" i="162"/>
  <c r="E123" i="162" s="1"/>
  <c r="H65" i="162"/>
  <c r="H123" i="162" s="1"/>
  <c r="D67" i="162"/>
  <c r="D125" i="162" s="1"/>
  <c r="E67" i="162"/>
  <c r="E125" i="162" s="1"/>
  <c r="D68" i="162"/>
  <c r="E68" i="162"/>
  <c r="F49" i="162" s="1"/>
  <c r="H68" i="162"/>
  <c r="F69" i="162"/>
  <c r="I69" i="162"/>
  <c r="F70" i="162"/>
  <c r="I70" i="162"/>
  <c r="H71" i="162"/>
  <c r="I52" i="162" s="1"/>
  <c r="D72" i="162"/>
  <c r="E72" i="162"/>
  <c r="F73" i="162"/>
  <c r="I73" i="162"/>
  <c r="F74" i="162"/>
  <c r="I74" i="162"/>
  <c r="D75" i="162"/>
  <c r="E75" i="162"/>
  <c r="H75" i="162"/>
  <c r="D76" i="162"/>
  <c r="E76" i="162"/>
  <c r="H76" i="162"/>
  <c r="F77" i="162"/>
  <c r="I77" i="162"/>
  <c r="D78" i="162"/>
  <c r="E78" i="162"/>
  <c r="H78" i="162"/>
  <c r="F79" i="162"/>
  <c r="I79" i="162"/>
  <c r="F81" i="162"/>
  <c r="I81" i="162"/>
  <c r="F82" i="162"/>
  <c r="I82" i="162"/>
  <c r="F83" i="162"/>
  <c r="I83" i="162"/>
  <c r="F84" i="162"/>
  <c r="I84" i="162"/>
  <c r="F85" i="162"/>
  <c r="I85" i="162"/>
  <c r="F86" i="162"/>
  <c r="I86" i="162"/>
  <c r="E87" i="162"/>
  <c r="D88" i="162"/>
  <c r="E88" i="162"/>
  <c r="H88" i="162"/>
  <c r="F90" i="162"/>
  <c r="I90" i="162"/>
  <c r="D91" i="162"/>
  <c r="E91" i="162"/>
  <c r="H91" i="162"/>
  <c r="F92" i="162"/>
  <c r="I92" i="162"/>
  <c r="D93" i="162"/>
  <c r="E93" i="162"/>
  <c r="H93" i="162"/>
  <c r="H87" i="162" s="1"/>
  <c r="F94" i="162"/>
  <c r="I94" i="162"/>
  <c r="D96" i="162"/>
  <c r="E96" i="162"/>
  <c r="H96" i="162"/>
  <c r="F97" i="162"/>
  <c r="I97" i="162"/>
  <c r="D100" i="162"/>
  <c r="E100" i="162"/>
  <c r="H100" i="162"/>
  <c r="F101" i="162"/>
  <c r="I101" i="162"/>
  <c r="D102" i="162"/>
  <c r="E102" i="162"/>
  <c r="H102" i="162"/>
  <c r="F103" i="162"/>
  <c r="I103" i="162"/>
  <c r="D104" i="162"/>
  <c r="E104" i="162"/>
  <c r="H104" i="162"/>
  <c r="F105" i="162"/>
  <c r="I105" i="162"/>
  <c r="D113" i="162"/>
  <c r="E113" i="162"/>
  <c r="H113" i="162"/>
  <c r="D114" i="162"/>
  <c r="E114" i="162"/>
  <c r="H114" i="162"/>
  <c r="H67" i="162" s="1"/>
  <c r="H125" i="162" s="1"/>
  <c r="F115" i="162"/>
  <c r="I115" i="162"/>
  <c r="D116" i="162"/>
  <c r="E116" i="162"/>
  <c r="H116" i="162"/>
  <c r="F117" i="162"/>
  <c r="I117" i="162"/>
  <c r="F118" i="162"/>
  <c r="I118" i="162"/>
  <c r="D119" i="162"/>
  <c r="E119" i="162"/>
  <c r="H119" i="162"/>
  <c r="F120" i="162"/>
  <c r="I120" i="162"/>
  <c r="F121" i="162"/>
  <c r="I121" i="162"/>
  <c r="H130" i="162"/>
  <c r="H129" i="162" s="1"/>
  <c r="H128" i="162" s="1"/>
  <c r="D131" i="162"/>
  <c r="D130" i="162" s="1"/>
  <c r="E131" i="162"/>
  <c r="E129" i="162" s="1"/>
  <c r="E128" i="162" s="1"/>
  <c r="D136" i="162"/>
  <c r="D139" i="162" s="1"/>
  <c r="D137" i="162"/>
  <c r="F138" i="162"/>
  <c r="I138" i="162"/>
  <c r="E140" i="162" l="1"/>
  <c r="F229" i="68"/>
  <c r="H40" i="162"/>
  <c r="I43" i="162"/>
  <c r="E224" i="68"/>
  <c r="E221" i="68" s="1"/>
  <c r="F139" i="162"/>
  <c r="I139" i="162"/>
  <c r="H17" i="162"/>
  <c r="F224" i="68"/>
  <c r="I96" i="162"/>
  <c r="F100" i="162"/>
  <c r="F68" i="162"/>
  <c r="I100" i="162"/>
  <c r="I75" i="162"/>
  <c r="H55" i="162"/>
  <c r="I55" i="162" s="1"/>
  <c r="D18" i="162"/>
  <c r="I18" i="162" s="1"/>
  <c r="F47" i="162"/>
  <c r="D135" i="162"/>
  <c r="F135" i="162" s="1"/>
  <c r="I136" i="162"/>
  <c r="F136" i="162"/>
  <c r="F46" i="162"/>
  <c r="H9" i="162"/>
  <c r="I56" i="162"/>
  <c r="I27" i="162"/>
  <c r="D23" i="162"/>
  <c r="D42" i="162"/>
  <c r="I42" i="162" s="1"/>
  <c r="E130" i="162"/>
  <c r="F119" i="162"/>
  <c r="I25" i="162"/>
  <c r="F137" i="162"/>
  <c r="F93" i="162"/>
  <c r="F78" i="162"/>
  <c r="F50" i="162"/>
  <c r="I119" i="162"/>
  <c r="F102" i="162"/>
  <c r="F65" i="162"/>
  <c r="F113" i="162"/>
  <c r="F91" i="162"/>
  <c r="F76" i="162"/>
  <c r="I54" i="162"/>
  <c r="D53" i="162"/>
  <c r="I53" i="162" s="1"/>
  <c r="F141" i="162"/>
  <c r="E40" i="162"/>
  <c r="D129" i="162"/>
  <c r="D128" i="162" s="1"/>
  <c r="I116" i="162"/>
  <c r="I113" i="162"/>
  <c r="F104" i="162"/>
  <c r="I47" i="162"/>
  <c r="D41" i="162"/>
  <c r="D40" i="162" s="1"/>
  <c r="I20" i="162"/>
  <c r="F10" i="162"/>
  <c r="I76" i="162"/>
  <c r="F126" i="162"/>
  <c r="I104" i="162"/>
  <c r="I78" i="162"/>
  <c r="F56" i="162"/>
  <c r="F27" i="162"/>
  <c r="F24" i="162"/>
  <c r="I126" i="162"/>
  <c r="I102" i="162"/>
  <c r="I137" i="162"/>
  <c r="H112" i="162"/>
  <c r="F96" i="162"/>
  <c r="I93" i="162"/>
  <c r="I65" i="162"/>
  <c r="F55" i="162"/>
  <c r="E23" i="162"/>
  <c r="I50" i="162"/>
  <c r="E34" i="162"/>
  <c r="E33" i="162" s="1"/>
  <c r="F25" i="162"/>
  <c r="F20" i="162"/>
  <c r="E17" i="162"/>
  <c r="E31" i="162"/>
  <c r="F72" i="162"/>
  <c r="E66" i="162"/>
  <c r="I14" i="162"/>
  <c r="I91" i="162"/>
  <c r="D87" i="162"/>
  <c r="F87" i="162" s="1"/>
  <c r="D71" i="162"/>
  <c r="I71" i="162" s="1"/>
  <c r="I72" i="162"/>
  <c r="I68" i="162"/>
  <c r="I49" i="162"/>
  <c r="F58" i="162"/>
  <c r="I58" i="162"/>
  <c r="D57" i="162"/>
  <c r="I57" i="162" s="1"/>
  <c r="D35" i="162"/>
  <c r="D34" i="162"/>
  <c r="I24" i="162"/>
  <c r="H23" i="162"/>
  <c r="D9" i="162"/>
  <c r="F9" i="162" s="1"/>
  <c r="D12" i="162"/>
  <c r="F116" i="162"/>
  <c r="F75" i="162"/>
  <c r="E14" i="162"/>
  <c r="I10" i="162"/>
  <c r="E71" i="162"/>
  <c r="H66" i="162"/>
  <c r="H122" i="162"/>
  <c r="D112" i="162"/>
  <c r="D123" i="162"/>
  <c r="E112" i="162"/>
  <c r="I46" i="162"/>
  <c r="H62" i="162" l="1"/>
  <c r="H140" i="162"/>
  <c r="F231" i="68"/>
  <c r="C229" i="68"/>
  <c r="C231" i="68" s="1"/>
  <c r="I23" i="162"/>
  <c r="F23" i="162"/>
  <c r="F40" i="162"/>
  <c r="F221" i="68"/>
  <c r="C221" i="68" s="1"/>
  <c r="F18" i="162"/>
  <c r="E223" i="68"/>
  <c r="E220" i="68" s="1"/>
  <c r="I112" i="162"/>
  <c r="I40" i="162"/>
  <c r="I135" i="162"/>
  <c r="I12" i="162"/>
  <c r="F61" i="162"/>
  <c r="I61" i="162"/>
  <c r="D66" i="162"/>
  <c r="D64" i="162" s="1"/>
  <c r="F45" i="162"/>
  <c r="D44" i="162"/>
  <c r="F57" i="162"/>
  <c r="F42" i="162"/>
  <c r="I141" i="162"/>
  <c r="F41" i="162"/>
  <c r="I41" i="162" s="1"/>
  <c r="F53" i="162"/>
  <c r="F12" i="162"/>
  <c r="I45" i="162"/>
  <c r="I123" i="162"/>
  <c r="F223" i="68"/>
  <c r="F11" i="162"/>
  <c r="F123" i="162"/>
  <c r="E124" i="162"/>
  <c r="E64" i="162"/>
  <c r="F71" i="162"/>
  <c r="F52" i="162"/>
  <c r="F14" i="162"/>
  <c r="I87" i="162"/>
  <c r="I11" i="162"/>
  <c r="H64" i="162"/>
  <c r="D33" i="162"/>
  <c r="F112" i="162"/>
  <c r="E196" i="81"/>
  <c r="F191" i="81"/>
  <c r="F192" i="81"/>
  <c r="H187" i="81"/>
  <c r="I187" i="81" s="1"/>
  <c r="E186" i="81"/>
  <c r="F187" i="81"/>
  <c r="D186" i="81"/>
  <c r="D204" i="81" s="1"/>
  <c r="E182" i="81"/>
  <c r="E109" i="81"/>
  <c r="H109" i="81" s="1"/>
  <c r="E108" i="81"/>
  <c r="E110" i="81"/>
  <c r="D110" i="81"/>
  <c r="I101" i="81"/>
  <c r="E102" i="81"/>
  <c r="H102" i="81" s="1"/>
  <c r="E101" i="81"/>
  <c r="H101" i="81" s="1"/>
  <c r="E100" i="81"/>
  <c r="H100" i="81" s="1"/>
  <c r="D102" i="81"/>
  <c r="D100" i="81"/>
  <c r="E103" i="81"/>
  <c r="H103" i="81" s="1"/>
  <c r="D103" i="81"/>
  <c r="E95" i="81"/>
  <c r="E94" i="81"/>
  <c r="H94" i="81" s="1"/>
  <c r="I98" i="81"/>
  <c r="E96" i="81"/>
  <c r="H98" i="81"/>
  <c r="D96" i="81"/>
  <c r="E61" i="81"/>
  <c r="H61" i="81" s="1"/>
  <c r="E42" i="81"/>
  <c r="E41" i="81"/>
  <c r="E40" i="81"/>
  <c r="F57" i="81"/>
  <c r="I57" i="81" s="1"/>
  <c r="F58" i="81"/>
  <c r="I58" i="81" s="1"/>
  <c r="E56" i="81"/>
  <c r="H56" i="81" s="1"/>
  <c r="D56" i="81"/>
  <c r="E53" i="81"/>
  <c r="H53" i="81" s="1"/>
  <c r="F54" i="81"/>
  <c r="I54" i="81" s="1"/>
  <c r="F55" i="81"/>
  <c r="I55" i="81" s="1"/>
  <c r="D53" i="81"/>
  <c r="F51" i="81"/>
  <c r="E49" i="81"/>
  <c r="H49" i="81" s="1"/>
  <c r="F46" i="81"/>
  <c r="F47" i="81"/>
  <c r="F48" i="81"/>
  <c r="E43" i="81"/>
  <c r="H43" i="81" s="1"/>
  <c r="E20" i="81"/>
  <c r="E19" i="81"/>
  <c r="H19" i="81" s="1"/>
  <c r="E18" i="81"/>
  <c r="H27" i="81"/>
  <c r="H28" i="81"/>
  <c r="H30" i="81"/>
  <c r="F27" i="81"/>
  <c r="I27" i="81" s="1"/>
  <c r="F28" i="81"/>
  <c r="I28" i="81" s="1"/>
  <c r="H26" i="81"/>
  <c r="D26" i="81"/>
  <c r="E114" i="81" l="1"/>
  <c r="E213" i="81" s="1"/>
  <c r="I44" i="162"/>
  <c r="F44" i="162"/>
  <c r="E204" i="81"/>
  <c r="E50" i="68" s="1"/>
  <c r="F66" i="162"/>
  <c r="I64" i="162"/>
  <c r="F64" i="162"/>
  <c r="F110" i="81"/>
  <c r="I110" i="81" s="1"/>
  <c r="D124" i="162"/>
  <c r="I124" i="162" s="1"/>
  <c r="F63" i="162"/>
  <c r="F220" i="68"/>
  <c r="C220" i="68" s="1"/>
  <c r="C222" i="68" s="1"/>
  <c r="E116" i="81"/>
  <c r="F47" i="68" s="1"/>
  <c r="F96" i="81"/>
  <c r="I96" i="81" s="1"/>
  <c r="I66" i="162"/>
  <c r="E115" i="81"/>
  <c r="E47" i="68" s="1"/>
  <c r="D47" i="68"/>
  <c r="F186" i="81"/>
  <c r="I63" i="162"/>
  <c r="D62" i="162"/>
  <c r="I62" i="162" s="1"/>
  <c r="I9" i="162"/>
  <c r="H31" i="162"/>
  <c r="I19" i="162"/>
  <c r="D17" i="162"/>
  <c r="D140" i="162"/>
  <c r="F140" i="162" s="1"/>
  <c r="F19" i="162"/>
  <c r="E122" i="162"/>
  <c r="D31" i="162"/>
  <c r="F31" i="162" s="1"/>
  <c r="E107" i="81"/>
  <c r="H107" i="81" s="1"/>
  <c r="H108" i="81"/>
  <c r="H186" i="81"/>
  <c r="I186" i="81" s="1"/>
  <c r="H110" i="81"/>
  <c r="E99" i="81"/>
  <c r="H99" i="81" s="1"/>
  <c r="F103" i="81"/>
  <c r="I103" i="81" s="1"/>
  <c r="F56" i="81"/>
  <c r="I56" i="81" s="1"/>
  <c r="H96" i="81"/>
  <c r="E93" i="81"/>
  <c r="H93" i="81" s="1"/>
  <c r="H95" i="81"/>
  <c r="E60" i="81"/>
  <c r="H60" i="81" s="1"/>
  <c r="E17" i="81"/>
  <c r="F53" i="81"/>
  <c r="I53" i="81" s="1"/>
  <c r="F26" i="81"/>
  <c r="I26" i="81" s="1"/>
  <c r="F124" i="162" l="1"/>
  <c r="D122" i="162"/>
  <c r="I122" i="162" s="1"/>
  <c r="E214" i="81"/>
  <c r="H214" i="81" s="1"/>
  <c r="H114" i="81"/>
  <c r="H116" i="81"/>
  <c r="H115" i="81"/>
  <c r="F62" i="162"/>
  <c r="I31" i="162"/>
  <c r="I142" i="162"/>
  <c r="I140" i="162"/>
  <c r="F142" i="162"/>
  <c r="F17" i="162"/>
  <c r="I17" i="162"/>
  <c r="E44" i="68"/>
  <c r="E37" i="82"/>
  <c r="H41" i="82"/>
  <c r="H36" i="82"/>
  <c r="H50" i="82" s="1"/>
  <c r="D51" i="82"/>
  <c r="F122" i="162" l="1"/>
  <c r="E50" i="82"/>
  <c r="D50" i="82"/>
  <c r="I50" i="82" s="1"/>
  <c r="E29" i="82"/>
  <c r="H29" i="82" s="1"/>
  <c r="D29" i="82"/>
  <c r="D33" i="82" s="1"/>
  <c r="E33" i="82" l="1"/>
  <c r="H33" i="82" s="1"/>
  <c r="D191" i="68"/>
  <c r="D190" i="68"/>
  <c r="G191" i="68"/>
  <c r="G190" i="68"/>
  <c r="P190" i="68"/>
  <c r="P191" i="68"/>
  <c r="F51" i="83"/>
  <c r="H51" i="83"/>
  <c r="I51" i="83" s="1"/>
  <c r="E50" i="83"/>
  <c r="D50" i="83"/>
  <c r="F49" i="83"/>
  <c r="H49" i="83"/>
  <c r="I49" i="83" s="1"/>
  <c r="F48" i="83"/>
  <c r="H48" i="83"/>
  <c r="I48" i="83" s="1"/>
  <c r="H45" i="83"/>
  <c r="F35" i="83"/>
  <c r="F36" i="83"/>
  <c r="F37" i="83"/>
  <c r="F38" i="83"/>
  <c r="F39" i="83"/>
  <c r="F40" i="83"/>
  <c r="I35" i="83"/>
  <c r="H36" i="83"/>
  <c r="I36" i="83" s="1"/>
  <c r="H37" i="83"/>
  <c r="I37" i="83" s="1"/>
  <c r="H38" i="83"/>
  <c r="I38" i="83" s="1"/>
  <c r="H39" i="83"/>
  <c r="I39" i="83" s="1"/>
  <c r="H40" i="83"/>
  <c r="I40" i="83" s="1"/>
  <c r="E27" i="83"/>
  <c r="E53" i="83" s="1"/>
  <c r="D27" i="83"/>
  <c r="D53" i="83" l="1"/>
  <c r="D52" i="83" s="1"/>
  <c r="F50" i="83"/>
  <c r="E52" i="83"/>
  <c r="H52" i="83" s="1"/>
  <c r="H53" i="83"/>
  <c r="H50" i="83"/>
  <c r="I50" i="83" s="1"/>
  <c r="I92" i="92" l="1"/>
  <c r="I93" i="92"/>
  <c r="I94" i="92"/>
  <c r="I84" i="92"/>
  <c r="I74" i="92"/>
  <c r="I75" i="92"/>
  <c r="I77" i="92"/>
  <c r="I78" i="92"/>
  <c r="I80" i="92"/>
  <c r="I81" i="92"/>
  <c r="I82" i="92"/>
  <c r="G73" i="92"/>
  <c r="F73" i="92"/>
  <c r="G69" i="92"/>
  <c r="F69" i="92"/>
  <c r="I62" i="92"/>
  <c r="I67" i="92"/>
  <c r="I68" i="92"/>
  <c r="I70" i="92"/>
  <c r="G60" i="92"/>
  <c r="G54" i="92"/>
  <c r="I55" i="92"/>
  <c r="I56" i="92"/>
  <c r="I58" i="92"/>
  <c r="I59" i="92"/>
  <c r="I61" i="92"/>
  <c r="I73" i="92" l="1"/>
  <c r="E34" i="91"/>
  <c r="E25" i="91"/>
  <c r="H25" i="91" s="1"/>
  <c r="D26" i="91"/>
  <c r="D49" i="91"/>
  <c r="E49" i="91"/>
  <c r="E48" i="91"/>
  <c r="E47" i="91"/>
  <c r="H47" i="91" s="1"/>
  <c r="H59" i="91" s="1"/>
  <c r="D278" i="68" s="1"/>
  <c r="E54" i="91"/>
  <c r="H54" i="91" s="1"/>
  <c r="H57" i="91"/>
  <c r="H56" i="91"/>
  <c r="I56" i="91" s="1"/>
  <c r="H55" i="91"/>
  <c r="F56" i="91"/>
  <c r="F52" i="91"/>
  <c r="F53" i="91"/>
  <c r="H52" i="91"/>
  <c r="I52" i="91" s="1"/>
  <c r="H53" i="91"/>
  <c r="I53" i="91" s="1"/>
  <c r="H51" i="91"/>
  <c r="F51" i="91"/>
  <c r="E50" i="91"/>
  <c r="I51" i="91" l="1"/>
  <c r="H50" i="91"/>
  <c r="D61" i="91"/>
  <c r="F277" i="68" s="1"/>
  <c r="H49" i="91"/>
  <c r="E33" i="91"/>
  <c r="E60" i="91"/>
  <c r="E59" i="91"/>
  <c r="E46" i="91"/>
  <c r="H46" i="91" s="1"/>
  <c r="H48" i="91"/>
  <c r="F38" i="91"/>
  <c r="H38" i="91"/>
  <c r="H39" i="91"/>
  <c r="E37" i="91"/>
  <c r="H37" i="91" s="1"/>
  <c r="H36" i="91"/>
  <c r="D34" i="91"/>
  <c r="F36" i="91"/>
  <c r="I36" i="91" s="1"/>
  <c r="H32" i="91"/>
  <c r="H31" i="91"/>
  <c r="E64" i="91" l="1"/>
  <c r="E27" i="91"/>
  <c r="E16" i="91"/>
  <c r="D17" i="91"/>
  <c r="E15" i="91"/>
  <c r="D16" i="91"/>
  <c r="D15" i="91"/>
  <c r="E11" i="91"/>
  <c r="H11" i="91" s="1"/>
  <c r="H10" i="91" s="1"/>
  <c r="D11" i="91"/>
  <c r="H16" i="91" l="1"/>
  <c r="E22" i="91"/>
  <c r="H15" i="91"/>
  <c r="E21" i="91"/>
  <c r="D10" i="91"/>
  <c r="D66" i="91"/>
  <c r="D22" i="91"/>
  <c r="F274" i="68" s="1"/>
  <c r="D14" i="91"/>
  <c r="E14" i="91"/>
  <c r="H14" i="91" s="1"/>
  <c r="H22" i="91" l="1"/>
  <c r="F275" i="68"/>
  <c r="E275" i="68"/>
  <c r="E65" i="91"/>
  <c r="D207" i="81"/>
  <c r="H204" i="81"/>
  <c r="E197" i="81"/>
  <c r="H198" i="81"/>
  <c r="F198" i="81"/>
  <c r="I198" i="81" s="1"/>
  <c r="E194" i="81"/>
  <c r="D194" i="81"/>
  <c r="D20" i="81"/>
  <c r="F20" i="81" s="1"/>
  <c r="D109" i="81"/>
  <c r="D108" i="81"/>
  <c r="H112" i="81"/>
  <c r="H111" i="81"/>
  <c r="F111" i="81"/>
  <c r="I111" i="81" s="1"/>
  <c r="D101" i="81"/>
  <c r="D99" i="81" s="1"/>
  <c r="I105" i="81"/>
  <c r="H105" i="81"/>
  <c r="H104" i="81"/>
  <c r="F104" i="81"/>
  <c r="I104" i="81" s="1"/>
  <c r="D95" i="81"/>
  <c r="F95" i="81" s="1"/>
  <c r="I95" i="81" s="1"/>
  <c r="H97" i="81"/>
  <c r="I97" i="81"/>
  <c r="D94" i="81"/>
  <c r="H62" i="81"/>
  <c r="F62" i="81"/>
  <c r="I62" i="81" s="1"/>
  <c r="D61" i="81"/>
  <c r="D60" i="81" s="1"/>
  <c r="D42" i="81"/>
  <c r="H57" i="81"/>
  <c r="H54" i="81"/>
  <c r="D40" i="81"/>
  <c r="F40" i="81" s="1"/>
  <c r="I51" i="81"/>
  <c r="H50" i="81"/>
  <c r="F50" i="81"/>
  <c r="I50" i="81" s="1"/>
  <c r="D18" i="81"/>
  <c r="H18" i="81"/>
  <c r="D19" i="81"/>
  <c r="F19" i="81" s="1"/>
  <c r="I19" i="81" s="1"/>
  <c r="H38" i="81"/>
  <c r="F38" i="81"/>
  <c r="I38" i="81" s="1"/>
  <c r="H59" i="81"/>
  <c r="F59" i="81"/>
  <c r="I59" i="81" s="1"/>
  <c r="H37" i="81"/>
  <c r="F37" i="81"/>
  <c r="I37" i="81" s="1"/>
  <c r="H36" i="81"/>
  <c r="I36" i="81"/>
  <c r="H35" i="81"/>
  <c r="F35" i="81"/>
  <c r="I35" i="81" s="1"/>
  <c r="H34" i="81"/>
  <c r="F34" i="81"/>
  <c r="I34" i="81" s="1"/>
  <c r="H33" i="81"/>
  <c r="F33" i="81"/>
  <c r="I33" i="81" s="1"/>
  <c r="H32" i="81"/>
  <c r="F32" i="81"/>
  <c r="I32" i="81" s="1"/>
  <c r="D29" i="81"/>
  <c r="H29" i="81"/>
  <c r="H48" i="81"/>
  <c r="I48" i="81" s="1"/>
  <c r="H47" i="81"/>
  <c r="I47" i="81" s="1"/>
  <c r="H46" i="81"/>
  <c r="I46" i="81" s="1"/>
  <c r="E45" i="81"/>
  <c r="D45" i="81"/>
  <c r="H44" i="81"/>
  <c r="I44" i="81" s="1"/>
  <c r="F44" i="81"/>
  <c r="H42" i="81"/>
  <c r="I40" i="81"/>
  <c r="H40" i="81"/>
  <c r="F30" i="81"/>
  <c r="I30" i="81" s="1"/>
  <c r="H25" i="81"/>
  <c r="F25" i="81"/>
  <c r="I25" i="81" s="1"/>
  <c r="H23" i="81"/>
  <c r="F23" i="81"/>
  <c r="I23" i="81" s="1"/>
  <c r="I22" i="81"/>
  <c r="H22" i="81"/>
  <c r="I21" i="81"/>
  <c r="H21" i="81"/>
  <c r="H12" i="81"/>
  <c r="E12" i="81"/>
  <c r="E10" i="81" s="1"/>
  <c r="D12" i="81"/>
  <c r="D10" i="81" s="1"/>
  <c r="F276" i="68" l="1"/>
  <c r="C275" i="68"/>
  <c r="H197" i="81"/>
  <c r="F197" i="81"/>
  <c r="I197" i="81" s="1"/>
  <c r="D93" i="81"/>
  <c r="H194" i="81"/>
  <c r="H45" i="81"/>
  <c r="I45" i="81" s="1"/>
  <c r="F45" i="81"/>
  <c r="D41" i="81"/>
  <c r="F41" i="81" s="1"/>
  <c r="I41" i="81" s="1"/>
  <c r="D49" i="81"/>
  <c r="F194" i="81"/>
  <c r="I194" i="81" s="1"/>
  <c r="D114" i="81"/>
  <c r="D116" i="81"/>
  <c r="F100" i="81"/>
  <c r="I100" i="81" s="1"/>
  <c r="F109" i="81"/>
  <c r="I109" i="81" s="1"/>
  <c r="F112" i="81"/>
  <c r="I112" i="81" s="1"/>
  <c r="H58" i="81"/>
  <c r="I20" i="81"/>
  <c r="F18" i="81"/>
  <c r="I18" i="81" s="1"/>
  <c r="D17" i="81"/>
  <c r="H20" i="81"/>
  <c r="E39" i="81"/>
  <c r="F29" i="81"/>
  <c r="I29" i="81" s="1"/>
  <c r="F10" i="81"/>
  <c r="F43" i="81"/>
  <c r="I12" i="81"/>
  <c r="F12" i="81"/>
  <c r="H10" i="81"/>
  <c r="I10" i="81" s="1"/>
  <c r="I43" i="81"/>
  <c r="H51" i="81"/>
  <c r="H41" i="81"/>
  <c r="F42" i="81"/>
  <c r="I42" i="81" s="1"/>
  <c r="D46" i="68" l="1"/>
  <c r="I114" i="81"/>
  <c r="F46" i="68"/>
  <c r="I116" i="81"/>
  <c r="F99" i="81"/>
  <c r="I99" i="81" s="1"/>
  <c r="D39" i="81"/>
  <c r="F39" i="81" s="1"/>
  <c r="I39" i="81" s="1"/>
  <c r="D115" i="81"/>
  <c r="F49" i="81"/>
  <c r="I49" i="81"/>
  <c r="F116" i="81"/>
  <c r="H17" i="81"/>
  <c r="F17" i="81"/>
  <c r="I17" i="81" s="1"/>
  <c r="H39" i="81"/>
  <c r="D113" i="81" l="1"/>
  <c r="E46" i="68"/>
  <c r="I115" i="81"/>
  <c r="F91" i="92" l="1"/>
  <c r="F79" i="92"/>
  <c r="G79" i="92"/>
  <c r="G76" i="92"/>
  <c r="F76" i="92"/>
  <c r="G66" i="92"/>
  <c r="F66" i="92"/>
  <c r="F60" i="92"/>
  <c r="G57" i="92"/>
  <c r="F57" i="92"/>
  <c r="D57" i="92"/>
  <c r="D60" i="92" s="1"/>
  <c r="D66" i="92" s="1"/>
  <c r="D76" i="92" s="1"/>
  <c r="F54" i="92"/>
  <c r="I54" i="92" s="1"/>
  <c r="F49" i="92"/>
  <c r="I50" i="92"/>
  <c r="I51" i="92"/>
  <c r="G49" i="92"/>
  <c r="D47" i="91"/>
  <c r="D59" i="91" s="1"/>
  <c r="D277" i="68" s="1"/>
  <c r="D48" i="91"/>
  <c r="D54" i="91"/>
  <c r="D50" i="91"/>
  <c r="I50" i="91" s="1"/>
  <c r="D33" i="91"/>
  <c r="D27" i="91"/>
  <c r="D37" i="91"/>
  <c r="I38" i="91"/>
  <c r="I19" i="91"/>
  <c r="F19" i="91"/>
  <c r="I18" i="91"/>
  <c r="F18" i="91"/>
  <c r="E17" i="91"/>
  <c r="H17" i="91" s="1"/>
  <c r="I17" i="91" s="1"/>
  <c r="D12" i="91"/>
  <c r="D21" i="91"/>
  <c r="I14" i="91"/>
  <c r="I16" i="91"/>
  <c r="F16" i="91"/>
  <c r="I15" i="91"/>
  <c r="F15" i="91"/>
  <c r="E10" i="91"/>
  <c r="F13" i="91"/>
  <c r="I13" i="91" s="1"/>
  <c r="D25" i="91"/>
  <c r="D64" i="91" l="1"/>
  <c r="D79" i="92"/>
  <c r="D95" i="92"/>
  <c r="D85" i="92"/>
  <c r="D87" i="92"/>
  <c r="D91" i="92"/>
  <c r="D83" i="92"/>
  <c r="I79" i="92"/>
  <c r="I91" i="92"/>
  <c r="D20" i="91"/>
  <c r="E274" i="68"/>
  <c r="E276" i="68" s="1"/>
  <c r="I76" i="92"/>
  <c r="I83" i="92"/>
  <c r="I66" i="92"/>
  <c r="I69" i="92"/>
  <c r="I57" i="92"/>
  <c r="I60" i="92"/>
  <c r="D60" i="91"/>
  <c r="H21" i="91"/>
  <c r="H20" i="91" s="1"/>
  <c r="E20" i="91"/>
  <c r="F37" i="91"/>
  <c r="I37" i="91" s="1"/>
  <c r="D46" i="91"/>
  <c r="I39" i="91" s="1"/>
  <c r="I49" i="92"/>
  <c r="F17" i="91"/>
  <c r="F22" i="91"/>
  <c r="F21" i="91"/>
  <c r="F14" i="91"/>
  <c r="I12" i="91"/>
  <c r="F12" i="91"/>
  <c r="F91" i="159"/>
  <c r="D65" i="91" l="1"/>
  <c r="D63" i="91" s="1"/>
  <c r="E277" i="68"/>
  <c r="D58" i="91"/>
  <c r="I21" i="91"/>
  <c r="C274" i="68"/>
  <c r="C276" i="68" s="1"/>
  <c r="I22" i="91"/>
  <c r="F20" i="91"/>
  <c r="I20" i="91" l="1"/>
  <c r="D143" i="81" l="1"/>
  <c r="D175" i="81"/>
  <c r="E158" i="81"/>
  <c r="E157" i="81"/>
  <c r="H157" i="81" s="1"/>
  <c r="E156" i="81"/>
  <c r="H156" i="81" s="1"/>
  <c r="H167" i="81"/>
  <c r="I167" i="81" s="1"/>
  <c r="D158" i="81"/>
  <c r="D157" i="81"/>
  <c r="D156" i="81"/>
  <c r="F167" i="81"/>
  <c r="H160" i="81"/>
  <c r="I160" i="81" s="1"/>
  <c r="H161" i="81"/>
  <c r="I161" i="81" s="1"/>
  <c r="H162" i="81"/>
  <c r="I162" i="81" s="1"/>
  <c r="H164" i="81"/>
  <c r="I164" i="81" s="1"/>
  <c r="H165" i="81"/>
  <c r="I165" i="81" s="1"/>
  <c r="H166" i="81"/>
  <c r="I166" i="81" s="1"/>
  <c r="F164" i="81"/>
  <c r="F165" i="81"/>
  <c r="F166" i="81"/>
  <c r="E163" i="81"/>
  <c r="H163" i="81" s="1"/>
  <c r="D163" i="81"/>
  <c r="F160" i="81"/>
  <c r="F161" i="81"/>
  <c r="F162" i="81"/>
  <c r="E159" i="81"/>
  <c r="H159" i="81" s="1"/>
  <c r="D159" i="81"/>
  <c r="H136" i="81"/>
  <c r="H134" i="81"/>
  <c r="E123" i="81"/>
  <c r="F157" i="81" l="1"/>
  <c r="F156" i="81"/>
  <c r="H106" i="81"/>
  <c r="F106" i="81"/>
  <c r="I106" i="81" s="1"/>
  <c r="E155" i="81"/>
  <c r="H155" i="81" s="1"/>
  <c r="I157" i="81"/>
  <c r="F158" i="81"/>
  <c r="I159" i="81"/>
  <c r="H158" i="81"/>
  <c r="I158" i="81" s="1"/>
  <c r="I156" i="81"/>
  <c r="I163" i="81"/>
  <c r="D155" i="81"/>
  <c r="F163" i="81"/>
  <c r="F159" i="81"/>
  <c r="D280" i="68"/>
  <c r="H29" i="161"/>
  <c r="E29" i="161"/>
  <c r="D29" i="161"/>
  <c r="H28" i="161"/>
  <c r="E28" i="161"/>
  <c r="D28" i="161"/>
  <c r="H12" i="161"/>
  <c r="H30" i="161" s="1"/>
  <c r="E12" i="161"/>
  <c r="E30" i="161" s="1"/>
  <c r="I92" i="159"/>
  <c r="F92" i="159"/>
  <c r="I91" i="159"/>
  <c r="H90" i="159"/>
  <c r="E90" i="159"/>
  <c r="D90" i="159"/>
  <c r="I89" i="159"/>
  <c r="F89" i="159"/>
  <c r="I88" i="159"/>
  <c r="F88" i="159"/>
  <c r="H87" i="159"/>
  <c r="E87" i="159"/>
  <c r="D87" i="159"/>
  <c r="I86" i="159"/>
  <c r="F86" i="159"/>
  <c r="H85" i="159"/>
  <c r="H38" i="159" s="1"/>
  <c r="H96" i="159" s="1"/>
  <c r="G227" i="68" s="1"/>
  <c r="E85" i="159"/>
  <c r="D85" i="159"/>
  <c r="H84" i="159"/>
  <c r="E84" i="159"/>
  <c r="D84" i="159"/>
  <c r="I76" i="159"/>
  <c r="F76" i="159"/>
  <c r="H75" i="159"/>
  <c r="E75" i="159"/>
  <c r="D75" i="159"/>
  <c r="I74" i="159"/>
  <c r="F74" i="159"/>
  <c r="H73" i="159"/>
  <c r="E73" i="159"/>
  <c r="D73" i="159"/>
  <c r="I72" i="159"/>
  <c r="F72" i="159"/>
  <c r="H71" i="159"/>
  <c r="E71" i="159"/>
  <c r="D71" i="159"/>
  <c r="I68" i="159"/>
  <c r="F68" i="159"/>
  <c r="H67" i="159"/>
  <c r="E67" i="159"/>
  <c r="D67" i="159"/>
  <c r="I65" i="159"/>
  <c r="F65" i="159"/>
  <c r="H64" i="159"/>
  <c r="E64" i="159"/>
  <c r="D64" i="159"/>
  <c r="I63" i="159"/>
  <c r="F63" i="159"/>
  <c r="H62" i="159"/>
  <c r="E62" i="159"/>
  <c r="D62" i="159"/>
  <c r="I61" i="159"/>
  <c r="F61" i="159"/>
  <c r="H59" i="159"/>
  <c r="E59" i="159"/>
  <c r="D59" i="159"/>
  <c r="E58" i="159"/>
  <c r="I57" i="159"/>
  <c r="F57" i="159"/>
  <c r="I56" i="159"/>
  <c r="F56" i="159"/>
  <c r="I55" i="159"/>
  <c r="F55" i="159"/>
  <c r="I54" i="159"/>
  <c r="F54" i="159"/>
  <c r="I53" i="159"/>
  <c r="F53" i="159"/>
  <c r="I52" i="159"/>
  <c r="F52" i="159"/>
  <c r="I50" i="159"/>
  <c r="F50" i="159"/>
  <c r="H49" i="159"/>
  <c r="E49" i="159"/>
  <c r="D49" i="159"/>
  <c r="I48" i="159"/>
  <c r="F48" i="159"/>
  <c r="H47" i="159"/>
  <c r="E47" i="159"/>
  <c r="D47" i="159"/>
  <c r="H46" i="159"/>
  <c r="E46" i="159"/>
  <c r="D46" i="159"/>
  <c r="I45" i="159"/>
  <c r="F45" i="159"/>
  <c r="I44" i="159"/>
  <c r="F44" i="159"/>
  <c r="E43" i="159"/>
  <c r="D43" i="159"/>
  <c r="I43" i="159" s="1"/>
  <c r="H42" i="159"/>
  <c r="I41" i="159"/>
  <c r="F41" i="159"/>
  <c r="I40" i="159"/>
  <c r="F40" i="159"/>
  <c r="H39" i="159"/>
  <c r="E39" i="159"/>
  <c r="D39" i="159"/>
  <c r="E38" i="159"/>
  <c r="E96" i="159" s="1"/>
  <c r="D38" i="159"/>
  <c r="D96" i="159" s="1"/>
  <c r="H36" i="159"/>
  <c r="H94" i="159" s="1"/>
  <c r="E36" i="159"/>
  <c r="D36" i="159"/>
  <c r="D94" i="159" s="1"/>
  <c r="E31" i="159"/>
  <c r="E29" i="159" s="1"/>
  <c r="E28" i="159" s="1"/>
  <c r="D31" i="159"/>
  <c r="D30" i="159" s="1"/>
  <c r="H30" i="159"/>
  <c r="H29" i="159" s="1"/>
  <c r="H28" i="159" s="1"/>
  <c r="I22" i="159"/>
  <c r="F22" i="159"/>
  <c r="I21" i="159"/>
  <c r="F21" i="159"/>
  <c r="I20" i="159"/>
  <c r="F20" i="159"/>
  <c r="H19" i="159"/>
  <c r="E19" i="159"/>
  <c r="D19" i="159"/>
  <c r="D17" i="159" s="1"/>
  <c r="I18" i="159"/>
  <c r="F18" i="159"/>
  <c r="H17" i="159"/>
  <c r="H11" i="159" s="1"/>
  <c r="H16" i="159"/>
  <c r="H10" i="159" s="1"/>
  <c r="H25" i="159" s="1"/>
  <c r="H99" i="159" s="1"/>
  <c r="E16" i="159"/>
  <c r="E10" i="159" s="1"/>
  <c r="E25" i="159" s="1"/>
  <c r="D16" i="159"/>
  <c r="D10" i="159" s="1"/>
  <c r="D25" i="159" s="1"/>
  <c r="I14" i="159"/>
  <c r="F14" i="159"/>
  <c r="I13" i="159"/>
  <c r="F13" i="159"/>
  <c r="H12" i="159"/>
  <c r="E12" i="159"/>
  <c r="D12" i="159"/>
  <c r="H9" i="159"/>
  <c r="H24" i="159" s="1"/>
  <c r="E9" i="159"/>
  <c r="E24" i="159" s="1"/>
  <c r="D9" i="159"/>
  <c r="D12" i="161" l="1"/>
  <c r="D9" i="161" s="1"/>
  <c r="F12" i="159"/>
  <c r="I9" i="159"/>
  <c r="I39" i="159"/>
  <c r="I12" i="159"/>
  <c r="F19" i="159"/>
  <c r="D42" i="159"/>
  <c r="I42" i="159" s="1"/>
  <c r="F64" i="159"/>
  <c r="I47" i="159"/>
  <c r="I19" i="159"/>
  <c r="H14" i="161"/>
  <c r="I14" i="161" s="1"/>
  <c r="F43" i="159"/>
  <c r="F46" i="159"/>
  <c r="D83" i="159"/>
  <c r="I87" i="159"/>
  <c r="F90" i="159"/>
  <c r="E14" i="161"/>
  <c r="F14" i="161" s="1"/>
  <c r="I64" i="159"/>
  <c r="I71" i="159"/>
  <c r="I75" i="159"/>
  <c r="I90" i="159"/>
  <c r="F16" i="159"/>
  <c r="E42" i="159"/>
  <c r="F49" i="159"/>
  <c r="F84" i="159"/>
  <c r="I16" i="159"/>
  <c r="I49" i="159"/>
  <c r="H58" i="159"/>
  <c r="H37" i="159" s="1"/>
  <c r="I84" i="159"/>
  <c r="I10" i="159"/>
  <c r="D58" i="159"/>
  <c r="D37" i="159" s="1"/>
  <c r="D35" i="159" s="1"/>
  <c r="I73" i="159"/>
  <c r="F75" i="159"/>
  <c r="F155" i="81"/>
  <c r="I155" i="81"/>
  <c r="E9" i="161"/>
  <c r="F36" i="159"/>
  <c r="F62" i="159"/>
  <c r="I67" i="159"/>
  <c r="F71" i="159"/>
  <c r="H83" i="159"/>
  <c r="F47" i="159"/>
  <c r="I62" i="159"/>
  <c r="F73" i="159"/>
  <c r="E83" i="159"/>
  <c r="E37" i="159"/>
  <c r="E95" i="159" s="1"/>
  <c r="E99" i="159" s="1"/>
  <c r="F39" i="159"/>
  <c r="F67" i="159"/>
  <c r="F87" i="159"/>
  <c r="H9" i="161"/>
  <c r="I25" i="159"/>
  <c r="F25" i="159"/>
  <c r="D15" i="159"/>
  <c r="D11" i="159"/>
  <c r="D26" i="159" s="1"/>
  <c r="H93" i="159"/>
  <c r="I94" i="159"/>
  <c r="I17" i="159"/>
  <c r="H26" i="159"/>
  <c r="G224" i="68" s="1"/>
  <c r="F9" i="159"/>
  <c r="D29" i="159"/>
  <c r="H98" i="159"/>
  <c r="D24" i="159"/>
  <c r="H8" i="159"/>
  <c r="E30" i="159"/>
  <c r="I46" i="159"/>
  <c r="F10" i="159"/>
  <c r="H15" i="159"/>
  <c r="E17" i="159"/>
  <c r="I36" i="159"/>
  <c r="E94" i="159"/>
  <c r="D30" i="161" l="1"/>
  <c r="F283" i="68" s="1"/>
  <c r="F280" i="68" s="1"/>
  <c r="F9" i="161"/>
  <c r="I9" i="161" s="1"/>
  <c r="F284" i="68"/>
  <c r="F12" i="161"/>
  <c r="I12" i="161" s="1"/>
  <c r="F42" i="159"/>
  <c r="F58" i="159"/>
  <c r="I83" i="159"/>
  <c r="F83" i="159"/>
  <c r="E33" i="161"/>
  <c r="E32" i="161" s="1"/>
  <c r="H35" i="159"/>
  <c r="I35" i="159" s="1"/>
  <c r="I37" i="159"/>
  <c r="I58" i="159"/>
  <c r="F37" i="159"/>
  <c r="E27" i="161"/>
  <c r="I15" i="159"/>
  <c r="E35" i="159"/>
  <c r="F35" i="159" s="1"/>
  <c r="D100" i="159"/>
  <c r="H33" i="161"/>
  <c r="H32" i="161" s="1"/>
  <c r="H27" i="161"/>
  <c r="F94" i="159"/>
  <c r="E93" i="159"/>
  <c r="F17" i="159"/>
  <c r="E11" i="159"/>
  <c r="E15" i="159"/>
  <c r="F15" i="159" s="1"/>
  <c r="D23" i="159"/>
  <c r="D98" i="159"/>
  <c r="I98" i="159" s="1"/>
  <c r="H100" i="159"/>
  <c r="I26" i="159"/>
  <c r="F24" i="159"/>
  <c r="I24" i="159"/>
  <c r="E98" i="159"/>
  <c r="I11" i="159"/>
  <c r="D95" i="159"/>
  <c r="D28" i="159"/>
  <c r="H23" i="159"/>
  <c r="D8" i="159"/>
  <c r="I8" i="159" s="1"/>
  <c r="D33" i="161" l="1"/>
  <c r="D32" i="161" s="1"/>
  <c r="F32" i="161" s="1"/>
  <c r="D27" i="161"/>
  <c r="I27" i="161" s="1"/>
  <c r="I30" i="161"/>
  <c r="F30" i="161"/>
  <c r="F285" i="68"/>
  <c r="F27" i="161"/>
  <c r="I100" i="159"/>
  <c r="I23" i="159"/>
  <c r="F98" i="159"/>
  <c r="D93" i="159"/>
  <c r="I93" i="159" s="1"/>
  <c r="I95" i="159"/>
  <c r="D99" i="159"/>
  <c r="F95" i="159"/>
  <c r="E8" i="159"/>
  <c r="F8" i="159" s="1"/>
  <c r="E26" i="159"/>
  <c r="F11" i="159"/>
  <c r="H97" i="159"/>
  <c r="I33" i="161" l="1"/>
  <c r="I32" i="161"/>
  <c r="F33" i="161"/>
  <c r="I99" i="159"/>
  <c r="F99" i="159"/>
  <c r="F26" i="159"/>
  <c r="E100" i="159"/>
  <c r="E23" i="159"/>
  <c r="F23" i="159" s="1"/>
  <c r="D97" i="159"/>
  <c r="I97" i="159" s="1"/>
  <c r="F93" i="159"/>
  <c r="H260" i="68"/>
  <c r="I260" i="68"/>
  <c r="J260" i="68"/>
  <c r="K260" i="68"/>
  <c r="L260" i="68"/>
  <c r="M260" i="68"/>
  <c r="N260" i="68"/>
  <c r="O260" i="68"/>
  <c r="H259" i="68"/>
  <c r="I259" i="68"/>
  <c r="J259" i="68"/>
  <c r="K259" i="68"/>
  <c r="L259" i="68"/>
  <c r="M259" i="68"/>
  <c r="N259" i="68"/>
  <c r="O259" i="68"/>
  <c r="C269" i="68"/>
  <c r="H270" i="68"/>
  <c r="I270" i="68"/>
  <c r="J270" i="68"/>
  <c r="K270" i="68"/>
  <c r="L270" i="68"/>
  <c r="M270" i="68"/>
  <c r="N270" i="68"/>
  <c r="O270" i="68"/>
  <c r="P226" i="68"/>
  <c r="P152" i="68"/>
  <c r="P151" i="68"/>
  <c r="D145" i="68"/>
  <c r="P143" i="68"/>
  <c r="P142" i="68"/>
  <c r="D139" i="68"/>
  <c r="C268" i="68"/>
  <c r="F100" i="159" l="1"/>
  <c r="E97" i="159"/>
  <c r="F97" i="159" s="1"/>
  <c r="C270" i="68"/>
  <c r="F97" i="68" l="1"/>
  <c r="C97" i="68" s="1"/>
  <c r="I39" i="92" l="1"/>
  <c r="I40" i="92"/>
  <c r="I41" i="92"/>
  <c r="G38" i="92"/>
  <c r="F38" i="92"/>
  <c r="G35" i="92"/>
  <c r="F35" i="92"/>
  <c r="I36" i="92"/>
  <c r="I33" i="92"/>
  <c r="I34" i="92"/>
  <c r="G32" i="92"/>
  <c r="F32" i="92"/>
  <c r="I31" i="92"/>
  <c r="G30" i="92"/>
  <c r="F30" i="92"/>
  <c r="I32" i="92" l="1"/>
  <c r="I30" i="92"/>
  <c r="F28" i="92"/>
  <c r="I26" i="92"/>
  <c r="I27" i="92"/>
  <c r="G25" i="92"/>
  <c r="F25" i="92"/>
  <c r="G22" i="92"/>
  <c r="F22" i="92"/>
  <c r="G19" i="92"/>
  <c r="F19" i="92"/>
  <c r="F13" i="92"/>
  <c r="I25" i="92" l="1"/>
  <c r="C67" i="68"/>
  <c r="E69" i="68" l="1"/>
  <c r="C68" i="68"/>
  <c r="C69" i="68" s="1"/>
  <c r="E56" i="68" l="1"/>
  <c r="C56" i="68" s="1"/>
  <c r="E55" i="68"/>
  <c r="D271" i="68" l="1"/>
  <c r="F55" i="91"/>
  <c r="I55" i="91"/>
  <c r="F48" i="91" l="1"/>
  <c r="F49" i="91"/>
  <c r="F47" i="91"/>
  <c r="I47" i="91"/>
  <c r="F50" i="91"/>
  <c r="I49" i="91"/>
  <c r="F64" i="91" l="1"/>
  <c r="F59" i="91"/>
  <c r="H28" i="91"/>
  <c r="H27" i="91" s="1"/>
  <c r="F28" i="91"/>
  <c r="I28" i="91" s="1"/>
  <c r="H64" i="91" l="1"/>
  <c r="I64" i="91" s="1"/>
  <c r="I59" i="91"/>
  <c r="I27" i="91"/>
  <c r="E9" i="83"/>
  <c r="D272" i="68" l="1"/>
  <c r="D273" i="68" s="1"/>
  <c r="D279" i="68"/>
  <c r="E122" i="81"/>
  <c r="E121" i="81"/>
  <c r="D121" i="81"/>
  <c r="I136" i="81"/>
  <c r="I134" i="81"/>
  <c r="F134" i="81"/>
  <c r="D123" i="81" l="1"/>
  <c r="D122" i="81" s="1"/>
  <c r="F21" i="83" l="1"/>
  <c r="D20" i="83"/>
  <c r="I20" i="83" s="1"/>
  <c r="H109" i="140" l="1"/>
  <c r="G109" i="140"/>
  <c r="J109" i="140" s="1"/>
  <c r="F109" i="140"/>
  <c r="J108" i="140"/>
  <c r="I108" i="140"/>
  <c r="J107" i="140"/>
  <c r="I107" i="140"/>
  <c r="J106" i="140"/>
  <c r="D106" i="140"/>
  <c r="I106" i="140" s="1"/>
  <c r="J101" i="140"/>
  <c r="I101" i="140"/>
  <c r="J96" i="140"/>
  <c r="J95" i="140"/>
  <c r="D95" i="140"/>
  <c r="I95" i="140" s="1"/>
  <c r="J91" i="140"/>
  <c r="D91" i="140"/>
  <c r="I91" i="140" s="1"/>
  <c r="J90" i="140"/>
  <c r="D90" i="140"/>
  <c r="I90" i="140" s="1"/>
  <c r="J89" i="140"/>
  <c r="D89" i="140"/>
  <c r="I89" i="140" s="1"/>
  <c r="J82" i="140"/>
  <c r="J80" i="140"/>
  <c r="D80" i="140"/>
  <c r="I80" i="140" s="1"/>
  <c r="J79" i="140"/>
  <c r="D79" i="140"/>
  <c r="I79" i="140" s="1"/>
  <c r="J78" i="140"/>
  <c r="D78" i="140"/>
  <c r="I78" i="140" s="1"/>
  <c r="H77" i="140"/>
  <c r="G77" i="140"/>
  <c r="J77" i="140" s="1"/>
  <c r="F77" i="140"/>
  <c r="E77" i="140"/>
  <c r="J74" i="140"/>
  <c r="I74" i="140"/>
  <c r="J73" i="140"/>
  <c r="D73" i="140"/>
  <c r="I73" i="140" s="1"/>
  <c r="J72" i="140"/>
  <c r="D72" i="140"/>
  <c r="I72" i="140" s="1"/>
  <c r="H71" i="140"/>
  <c r="G71" i="140"/>
  <c r="F71" i="140"/>
  <c r="E71" i="140"/>
  <c r="J64" i="140"/>
  <c r="D64" i="140"/>
  <c r="I64" i="140" s="1"/>
  <c r="H63" i="140"/>
  <c r="G63" i="140"/>
  <c r="J63" i="140" s="1"/>
  <c r="F63" i="140"/>
  <c r="E63" i="140"/>
  <c r="J61" i="140"/>
  <c r="D61" i="140"/>
  <c r="I61" i="140" s="1"/>
  <c r="J60" i="140"/>
  <c r="D60" i="140"/>
  <c r="I60" i="140" s="1"/>
  <c r="J59" i="140"/>
  <c r="D59" i="140"/>
  <c r="I59" i="140" s="1"/>
  <c r="J58" i="140"/>
  <c r="D58" i="140"/>
  <c r="I58" i="140" s="1"/>
  <c r="J57" i="140"/>
  <c r="D57" i="140"/>
  <c r="I57" i="140" s="1"/>
  <c r="H56" i="140"/>
  <c r="G56" i="140"/>
  <c r="F56" i="140"/>
  <c r="E56" i="140"/>
  <c r="J53" i="140"/>
  <c r="D53" i="140"/>
  <c r="I53" i="140" s="1"/>
  <c r="J52" i="140"/>
  <c r="D52" i="140"/>
  <c r="I52" i="140" s="1"/>
  <c r="J51" i="140"/>
  <c r="D51" i="140"/>
  <c r="I51" i="140" s="1"/>
  <c r="J50" i="140"/>
  <c r="D50" i="140"/>
  <c r="I50" i="140" s="1"/>
  <c r="J49" i="140"/>
  <c r="D49" i="140"/>
  <c r="I49" i="140" s="1"/>
  <c r="H48" i="140"/>
  <c r="G48" i="140"/>
  <c r="J48" i="140" s="1"/>
  <c r="F48" i="140"/>
  <c r="E48" i="140"/>
  <c r="J42" i="140"/>
  <c r="D42" i="140"/>
  <c r="I42" i="140" s="1"/>
  <c r="J37" i="140"/>
  <c r="D37" i="140"/>
  <c r="I37" i="140" s="1"/>
  <c r="J33" i="140"/>
  <c r="J25" i="140"/>
  <c r="K23" i="140"/>
  <c r="J23" i="140"/>
  <c r="J22" i="140"/>
  <c r="J21" i="140"/>
  <c r="E20" i="140"/>
  <c r="J16" i="140"/>
  <c r="J14" i="140"/>
  <c r="E11" i="140"/>
  <c r="J13" i="140"/>
  <c r="K11" i="140"/>
  <c r="H11" i="140"/>
  <c r="J7" i="140"/>
  <c r="D7" i="140"/>
  <c r="I7" i="140" s="1"/>
  <c r="D12" i="140" l="1"/>
  <c r="I12" i="140" s="1"/>
  <c r="D109" i="140"/>
  <c r="I109" i="140" s="1"/>
  <c r="F20" i="140"/>
  <c r="D13" i="140"/>
  <c r="I13" i="140" s="1"/>
  <c r="D77" i="140"/>
  <c r="I77" i="140" s="1"/>
  <c r="G11" i="140"/>
  <c r="J11" i="140" s="1"/>
  <c r="J12" i="140"/>
  <c r="F11" i="140"/>
  <c r="D22" i="140"/>
  <c r="I22" i="140" s="1"/>
  <c r="D16" i="140"/>
  <c r="I16" i="140" s="1"/>
  <c r="D33" i="140"/>
  <c r="I33" i="140" s="1"/>
  <c r="D48" i="140"/>
  <c r="I48" i="140" s="1"/>
  <c r="D71" i="140"/>
  <c r="I71" i="140" s="1"/>
  <c r="G20" i="140"/>
  <c r="J20" i="140" s="1"/>
  <c r="H20" i="140"/>
  <c r="D23" i="140"/>
  <c r="I23" i="140" s="1"/>
  <c r="D56" i="140"/>
  <c r="I56" i="140" s="1"/>
  <c r="D63" i="140"/>
  <c r="I63" i="140" s="1"/>
  <c r="D14" i="140"/>
  <c r="I14" i="140" s="1"/>
  <c r="D25" i="140"/>
  <c r="I25" i="140" s="1"/>
  <c r="J56" i="140"/>
  <c r="J71" i="140"/>
  <c r="D82" i="140"/>
  <c r="I82" i="140" s="1"/>
  <c r="D96" i="140"/>
  <c r="I96" i="140" s="1"/>
  <c r="D21" i="140"/>
  <c r="I21" i="140" s="1"/>
  <c r="D170" i="68"/>
  <c r="D169" i="68"/>
  <c r="C169" i="68" s="1"/>
  <c r="D20" i="140" l="1"/>
  <c r="I20" i="140" s="1"/>
  <c r="D11" i="140"/>
  <c r="I11" i="140" s="1"/>
  <c r="G262" i="68" l="1"/>
  <c r="G263" i="68"/>
  <c r="G260" i="68" s="1"/>
  <c r="C260" i="68" s="1"/>
  <c r="C34" i="68" l="1"/>
  <c r="C26" i="68" l="1"/>
  <c r="C25" i="68"/>
  <c r="E27" i="68" l="1"/>
  <c r="H22" i="83" l="1"/>
  <c r="H47" i="83" l="1"/>
  <c r="H30" i="83"/>
  <c r="H225" i="68" l="1"/>
  <c r="I225" i="68"/>
  <c r="J225" i="68"/>
  <c r="K225" i="68"/>
  <c r="L225" i="68"/>
  <c r="M225" i="68"/>
  <c r="N225" i="68"/>
  <c r="O225" i="68"/>
  <c r="F225" i="68" l="1"/>
  <c r="E225" i="68"/>
  <c r="F10" i="68" l="1"/>
  <c r="I45" i="92" l="1"/>
  <c r="I44" i="92"/>
  <c r="G43" i="92"/>
  <c r="H264" i="68" l="1"/>
  <c r="I264" i="68"/>
  <c r="J264" i="68"/>
  <c r="K264" i="68"/>
  <c r="L264" i="68"/>
  <c r="M264" i="68"/>
  <c r="N264" i="68"/>
  <c r="O264" i="68"/>
  <c r="F264" i="68" l="1"/>
  <c r="C266" i="68"/>
  <c r="C262" i="68"/>
  <c r="C263" i="68"/>
  <c r="I38" i="92" l="1"/>
  <c r="E264" i="68"/>
  <c r="I37" i="92"/>
  <c r="G13" i="92"/>
  <c r="F27" i="91" l="1"/>
  <c r="I35" i="92"/>
  <c r="H171" i="68"/>
  <c r="I171" i="68"/>
  <c r="J171" i="68"/>
  <c r="K171" i="68"/>
  <c r="L171" i="68"/>
  <c r="M171" i="68"/>
  <c r="N171" i="68"/>
  <c r="O171" i="68"/>
  <c r="H168" i="68"/>
  <c r="I168" i="68"/>
  <c r="J168" i="68"/>
  <c r="K168" i="68"/>
  <c r="L168" i="68"/>
  <c r="M168" i="68"/>
  <c r="N168" i="68"/>
  <c r="O168" i="68"/>
  <c r="D167" i="68"/>
  <c r="P167" i="68"/>
  <c r="P166" i="68"/>
  <c r="D166" i="68"/>
  <c r="C166" i="68" s="1"/>
  <c r="C167" i="68" l="1"/>
  <c r="C168" i="68" s="1"/>
  <c r="F168" i="68"/>
  <c r="F171" i="68" l="1"/>
  <c r="C173" i="68" l="1"/>
  <c r="E170" i="81" l="1"/>
  <c r="H171" i="81"/>
  <c r="E171" i="81"/>
  <c r="H150" i="81"/>
  <c r="E193" i="81" l="1"/>
  <c r="E141" i="68"/>
  <c r="H193" i="81" l="1"/>
  <c r="D50" i="68"/>
  <c r="H40" i="82"/>
  <c r="H38" i="82"/>
  <c r="H37" i="82" s="1"/>
  <c r="H51" i="82" s="1"/>
  <c r="I51" i="82" s="1"/>
  <c r="D44" i="68" l="1"/>
  <c r="H213" i="81"/>
  <c r="E35" i="82"/>
  <c r="E51" i="82"/>
  <c r="H228" i="68"/>
  <c r="I228" i="68"/>
  <c r="J228" i="68"/>
  <c r="K228" i="68"/>
  <c r="L228" i="68"/>
  <c r="M228" i="68"/>
  <c r="N228" i="68"/>
  <c r="O228" i="68"/>
  <c r="L261" i="68" l="1"/>
  <c r="K261" i="68"/>
  <c r="N261" i="68"/>
  <c r="J261" i="68"/>
  <c r="O261" i="68"/>
  <c r="M261" i="68"/>
  <c r="I261" i="68"/>
  <c r="H261" i="68"/>
  <c r="H281" i="68"/>
  <c r="H287" i="68" s="1"/>
  <c r="I281" i="68"/>
  <c r="I287" i="68" s="1"/>
  <c r="J281" i="68"/>
  <c r="J287" i="68" s="1"/>
  <c r="K281" i="68"/>
  <c r="K287" i="68" s="1"/>
  <c r="L281" i="68"/>
  <c r="L287" i="68" s="1"/>
  <c r="M281" i="68"/>
  <c r="M287" i="68" s="1"/>
  <c r="N281" i="68"/>
  <c r="N287" i="68" s="1"/>
  <c r="O281" i="68"/>
  <c r="O287" i="68" s="1"/>
  <c r="H280" i="68"/>
  <c r="I280" i="68"/>
  <c r="J280" i="68"/>
  <c r="K280" i="68"/>
  <c r="L280" i="68"/>
  <c r="M280" i="68"/>
  <c r="N280" i="68"/>
  <c r="O280" i="68"/>
  <c r="P284" i="68" l="1"/>
  <c r="P281" i="68" s="1"/>
  <c r="P283" i="68"/>
  <c r="P280" i="68" s="1"/>
  <c r="P227" i="68"/>
  <c r="P224" i="68"/>
  <c r="P223" i="68"/>
  <c r="G281" i="68"/>
  <c r="G280" i="68"/>
  <c r="E281" i="68"/>
  <c r="E280" i="68"/>
  <c r="D281" i="68"/>
  <c r="C140" i="68" l="1"/>
  <c r="C139" i="68"/>
  <c r="C142" i="68" l="1"/>
  <c r="C144" i="68" s="1"/>
  <c r="F281" i="68" l="1"/>
  <c r="F282" i="68" s="1"/>
  <c r="F178" i="68" l="1"/>
  <c r="F43" i="92"/>
  <c r="I43" i="92" s="1"/>
  <c r="I42" i="92"/>
  <c r="I18" i="92"/>
  <c r="I17" i="92"/>
  <c r="G16" i="92"/>
  <c r="F16" i="92"/>
  <c r="D16" i="92"/>
  <c r="D19" i="92" s="1"/>
  <c r="D22" i="92" s="1"/>
  <c r="D25" i="92" s="1"/>
  <c r="I15" i="92"/>
  <c r="I13" i="92"/>
  <c r="I57" i="91"/>
  <c r="F57" i="91"/>
  <c r="I32" i="91"/>
  <c r="F32" i="91"/>
  <c r="F31" i="91"/>
  <c r="E30" i="91"/>
  <c r="D30" i="91"/>
  <c r="I29" i="91"/>
  <c r="F29" i="91"/>
  <c r="E26" i="91"/>
  <c r="E61" i="91" l="1"/>
  <c r="E66" i="91"/>
  <c r="E63" i="91" s="1"/>
  <c r="E24" i="91"/>
  <c r="H24" i="91" s="1"/>
  <c r="F35" i="91"/>
  <c r="I35" i="91" s="1"/>
  <c r="H35" i="91"/>
  <c r="I48" i="91"/>
  <c r="F271" i="68"/>
  <c r="I54" i="91"/>
  <c r="F54" i="91"/>
  <c r="F30" i="91"/>
  <c r="E271" i="68"/>
  <c r="I16" i="92"/>
  <c r="F26" i="91"/>
  <c r="H26" i="91"/>
  <c r="F25" i="91"/>
  <c r="I25" i="91"/>
  <c r="H30" i="91"/>
  <c r="I30" i="91" s="1"/>
  <c r="I31" i="91"/>
  <c r="D24" i="91"/>
  <c r="H66" i="91" l="1"/>
  <c r="F61" i="91"/>
  <c r="E58" i="91"/>
  <c r="H61" i="91"/>
  <c r="H63" i="91"/>
  <c r="H65" i="91"/>
  <c r="H34" i="91"/>
  <c r="H60" i="91" s="1"/>
  <c r="E278" i="68" s="1"/>
  <c r="E272" i="68" s="1"/>
  <c r="F34" i="91"/>
  <c r="I34" i="91" s="1"/>
  <c r="F10" i="91"/>
  <c r="F11" i="91"/>
  <c r="I11" i="91"/>
  <c r="I10" i="91"/>
  <c r="I46" i="91"/>
  <c r="F60" i="91"/>
  <c r="F62" i="91"/>
  <c r="F46" i="91"/>
  <c r="F24" i="91"/>
  <c r="I26" i="91"/>
  <c r="F108" i="68"/>
  <c r="I24" i="91"/>
  <c r="I47" i="83"/>
  <c r="F47" i="83"/>
  <c r="H46" i="83"/>
  <c r="I46" i="83" s="1"/>
  <c r="F46" i="83"/>
  <c r="I45" i="83"/>
  <c r="F45" i="83"/>
  <c r="H44" i="83"/>
  <c r="H43" i="83"/>
  <c r="I43" i="83" s="1"/>
  <c r="F43" i="83"/>
  <c r="H42" i="83"/>
  <c r="I42" i="83" s="1"/>
  <c r="F42" i="83"/>
  <c r="H41" i="83"/>
  <c r="I41" i="83" s="1"/>
  <c r="F41" i="83"/>
  <c r="H34" i="83"/>
  <c r="I34" i="83" s="1"/>
  <c r="F34" i="83"/>
  <c r="H33" i="83"/>
  <c r="F33" i="83"/>
  <c r="E31" i="83"/>
  <c r="D31" i="83"/>
  <c r="I30" i="83"/>
  <c r="H28" i="83"/>
  <c r="E28" i="83"/>
  <c r="H26" i="83"/>
  <c r="E26" i="83"/>
  <c r="D26" i="83"/>
  <c r="I22" i="83"/>
  <c r="F22" i="83"/>
  <c r="E23" i="83"/>
  <c r="D23" i="83"/>
  <c r="H15" i="83"/>
  <c r="I15" i="83" s="1"/>
  <c r="F15" i="83"/>
  <c r="E14" i="83"/>
  <c r="D14" i="83"/>
  <c r="H13" i="83"/>
  <c r="H12" i="83" s="1"/>
  <c r="F13" i="83"/>
  <c r="E12" i="83"/>
  <c r="E17" i="83" s="1"/>
  <c r="E55" i="83" s="1"/>
  <c r="H55" i="83" s="1"/>
  <c r="D12" i="83"/>
  <c r="D17" i="83" s="1"/>
  <c r="H11" i="83"/>
  <c r="I11" i="83" s="1"/>
  <c r="F11" i="83"/>
  <c r="D9" i="83"/>
  <c r="I41" i="82"/>
  <c r="F41" i="82"/>
  <c r="I40" i="82"/>
  <c r="F40" i="82"/>
  <c r="I38" i="82"/>
  <c r="F38" i="82"/>
  <c r="I27" i="82"/>
  <c r="I15" i="82"/>
  <c r="F179" i="68"/>
  <c r="I218" i="81"/>
  <c r="H218" i="81"/>
  <c r="E218" i="81"/>
  <c r="D218" i="81"/>
  <c r="I217" i="81"/>
  <c r="I216" i="81"/>
  <c r="H209" i="81"/>
  <c r="F209" i="81"/>
  <c r="I209" i="81" s="1"/>
  <c r="H208" i="81"/>
  <c r="F208" i="81"/>
  <c r="I208" i="81" s="1"/>
  <c r="E207" i="81"/>
  <c r="E211" i="81" s="1"/>
  <c r="D211" i="81"/>
  <c r="I206" i="81"/>
  <c r="H190" i="81"/>
  <c r="E190" i="81"/>
  <c r="D190" i="81"/>
  <c r="H189" i="81"/>
  <c r="F189" i="81"/>
  <c r="I189" i="81" s="1"/>
  <c r="E188" i="81"/>
  <c r="E202" i="81" s="1"/>
  <c r="H202" i="81" s="1"/>
  <c r="D188" i="81"/>
  <c r="H185" i="81"/>
  <c r="I185" i="81" s="1"/>
  <c r="F185" i="81"/>
  <c r="I184" i="81"/>
  <c r="H183" i="81"/>
  <c r="F183" i="81"/>
  <c r="I183" i="81" s="1"/>
  <c r="D182" i="81"/>
  <c r="I178" i="81"/>
  <c r="F178" i="81"/>
  <c r="H177" i="81"/>
  <c r="I177" i="81" s="1"/>
  <c r="F177" i="81"/>
  <c r="H176" i="81"/>
  <c r="F176" i="81"/>
  <c r="E175" i="81"/>
  <c r="H172" i="81"/>
  <c r="E172" i="81"/>
  <c r="D172" i="81"/>
  <c r="D170" i="81"/>
  <c r="E169" i="81"/>
  <c r="D169" i="81"/>
  <c r="H154" i="81"/>
  <c r="I154" i="81" s="1"/>
  <c r="F154" i="81"/>
  <c r="H153" i="81"/>
  <c r="I153" i="81" s="1"/>
  <c r="F153" i="81"/>
  <c r="E152" i="81"/>
  <c r="D152" i="81"/>
  <c r="I150" i="81"/>
  <c r="F150" i="81"/>
  <c r="H149" i="81"/>
  <c r="I149" i="81" s="1"/>
  <c r="F149" i="81"/>
  <c r="H148" i="81"/>
  <c r="I148" i="81" s="1"/>
  <c r="F148" i="81"/>
  <c r="E147" i="81"/>
  <c r="D147" i="81"/>
  <c r="H146" i="81"/>
  <c r="F146" i="81"/>
  <c r="I146" i="81" s="1"/>
  <c r="I145" i="81"/>
  <c r="H145" i="81"/>
  <c r="H144" i="81"/>
  <c r="I144" i="81"/>
  <c r="H143" i="81"/>
  <c r="E143" i="81"/>
  <c r="E142" i="81"/>
  <c r="D142" i="81"/>
  <c r="E141" i="81"/>
  <c r="D141" i="81"/>
  <c r="E138" i="81"/>
  <c r="D138" i="81"/>
  <c r="H133" i="81"/>
  <c r="I133" i="81" s="1"/>
  <c r="F133" i="81"/>
  <c r="H132" i="81"/>
  <c r="H121" i="81" s="1"/>
  <c r="F132" i="81"/>
  <c r="E131" i="81"/>
  <c r="D131" i="81"/>
  <c r="H129" i="81"/>
  <c r="H120" i="81" s="1"/>
  <c r="F129" i="81"/>
  <c r="H128" i="81"/>
  <c r="F128" i="81"/>
  <c r="I128" i="81" s="1"/>
  <c r="H127" i="81"/>
  <c r="I127" i="81" s="1"/>
  <c r="F127" i="81"/>
  <c r="H126" i="81"/>
  <c r="F126" i="81"/>
  <c r="I126" i="81" s="1"/>
  <c r="H125" i="81"/>
  <c r="F125" i="81"/>
  <c r="I125" i="81" s="1"/>
  <c r="H124" i="81"/>
  <c r="F124" i="81"/>
  <c r="I124" i="81" s="1"/>
  <c r="H123" i="81"/>
  <c r="F123" i="81"/>
  <c r="I123" i="81" s="1"/>
  <c r="E120" i="81"/>
  <c r="D120" i="81"/>
  <c r="I119" i="81"/>
  <c r="I92" i="81"/>
  <c r="H92" i="81"/>
  <c r="I91" i="81"/>
  <c r="H91" i="81"/>
  <c r="I90" i="81"/>
  <c r="H90" i="81"/>
  <c r="E89" i="81"/>
  <c r="H89" i="81" s="1"/>
  <c r="D89" i="81"/>
  <c r="H88" i="81"/>
  <c r="I88" i="81" s="1"/>
  <c r="F88" i="81"/>
  <c r="H87" i="81"/>
  <c r="I87" i="81" s="1"/>
  <c r="F87" i="81"/>
  <c r="E86" i="81"/>
  <c r="D86" i="81"/>
  <c r="E85" i="81"/>
  <c r="H85" i="81" s="1"/>
  <c r="D85" i="81"/>
  <c r="E84" i="81"/>
  <c r="D84" i="81"/>
  <c r="I83" i="81"/>
  <c r="E83" i="81"/>
  <c r="D83" i="81"/>
  <c r="H81" i="81"/>
  <c r="F81" i="81"/>
  <c r="H80" i="81"/>
  <c r="F80" i="81"/>
  <c r="E79" i="81"/>
  <c r="H78" i="81"/>
  <c r="F78" i="81"/>
  <c r="I78" i="81" s="1"/>
  <c r="H77" i="81"/>
  <c r="F77" i="81"/>
  <c r="I77" i="81" s="1"/>
  <c r="H76" i="81"/>
  <c r="F76" i="81"/>
  <c r="I76" i="81" s="1"/>
  <c r="H75" i="81"/>
  <c r="I75" i="81"/>
  <c r="H74" i="81"/>
  <c r="I74" i="81"/>
  <c r="E73" i="81"/>
  <c r="H73" i="81" s="1"/>
  <c r="D73" i="81"/>
  <c r="E72" i="81"/>
  <c r="H72" i="81" s="1"/>
  <c r="H66" i="81"/>
  <c r="H64" i="81" s="1"/>
  <c r="E66" i="81"/>
  <c r="D66" i="81"/>
  <c r="D64" i="81" s="1"/>
  <c r="H31" i="83" l="1"/>
  <c r="I31" i="83" s="1"/>
  <c r="H27" i="83"/>
  <c r="I61" i="91"/>
  <c r="F278" i="68"/>
  <c r="F272" i="68" s="1"/>
  <c r="H58" i="91"/>
  <c r="I58" i="91" s="1"/>
  <c r="D202" i="81"/>
  <c r="D215" i="81" s="1"/>
  <c r="F190" i="81"/>
  <c r="I190" i="81" s="1"/>
  <c r="F197" i="68"/>
  <c r="F53" i="68"/>
  <c r="C53" i="68" s="1"/>
  <c r="H188" i="81"/>
  <c r="E193" i="68"/>
  <c r="E190" i="68" s="1"/>
  <c r="D55" i="83"/>
  <c r="F196" i="68"/>
  <c r="H33" i="91"/>
  <c r="F33" i="91"/>
  <c r="I33" i="91" s="1"/>
  <c r="H169" i="81"/>
  <c r="I169" i="81" s="1"/>
  <c r="F52" i="68"/>
  <c r="C52" i="68" s="1"/>
  <c r="H196" i="81"/>
  <c r="F199" i="81"/>
  <c r="I199" i="81" s="1"/>
  <c r="D195" i="81"/>
  <c r="H200" i="81"/>
  <c r="H55" i="81"/>
  <c r="D180" i="81"/>
  <c r="I66" i="91"/>
  <c r="I65" i="91"/>
  <c r="E180" i="81"/>
  <c r="H138" i="81"/>
  <c r="C277" i="68"/>
  <c r="I60" i="91"/>
  <c r="H122" i="81"/>
  <c r="F187" i="68"/>
  <c r="D72" i="81"/>
  <c r="D71" i="81" s="1"/>
  <c r="H170" i="81"/>
  <c r="D79" i="81"/>
  <c r="F79" i="81" s="1"/>
  <c r="H79" i="81"/>
  <c r="H141" i="81"/>
  <c r="I141" i="81" s="1"/>
  <c r="F143" i="81"/>
  <c r="I143" i="81" s="1"/>
  <c r="H142" i="81"/>
  <c r="F184" i="68"/>
  <c r="I62" i="91"/>
  <c r="F131" i="81"/>
  <c r="E54" i="82"/>
  <c r="E82" i="81"/>
  <c r="H82" i="81" s="1"/>
  <c r="F66" i="91"/>
  <c r="F31" i="83"/>
  <c r="I28" i="83"/>
  <c r="F181" i="68"/>
  <c r="F28" i="83"/>
  <c r="I33" i="83"/>
  <c r="F141" i="81"/>
  <c r="F14" i="83"/>
  <c r="F200" i="68"/>
  <c r="H83" i="81"/>
  <c r="H84" i="81"/>
  <c r="I171" i="81"/>
  <c r="D18" i="83"/>
  <c r="F193" i="68" s="1"/>
  <c r="F58" i="91"/>
  <c r="F86" i="81"/>
  <c r="F138" i="81"/>
  <c r="I138" i="81" s="1"/>
  <c r="F171" i="81"/>
  <c r="D25" i="83"/>
  <c r="F66" i="81"/>
  <c r="F152" i="81"/>
  <c r="F188" i="81"/>
  <c r="I188" i="81" s="1"/>
  <c r="E27" i="82"/>
  <c r="I36" i="82"/>
  <c r="C253" i="68"/>
  <c r="F23" i="83"/>
  <c r="F147" i="81"/>
  <c r="E168" i="81"/>
  <c r="F170" i="81"/>
  <c r="F175" i="81"/>
  <c r="I176" i="81"/>
  <c r="F182" i="81"/>
  <c r="I182" i="81" s="1"/>
  <c r="G188" i="68"/>
  <c r="F10" i="83"/>
  <c r="E25" i="83"/>
  <c r="F73" i="81"/>
  <c r="I73" i="81" s="1"/>
  <c r="I81" i="81"/>
  <c r="D82" i="81"/>
  <c r="F84" i="81"/>
  <c r="I84" i="81" s="1"/>
  <c r="F85" i="81"/>
  <c r="I85" i="81" s="1"/>
  <c r="H147" i="81"/>
  <c r="F169" i="81"/>
  <c r="H175" i="81"/>
  <c r="I175" i="81" s="1"/>
  <c r="H182" i="81"/>
  <c r="H27" i="82"/>
  <c r="F182" i="68" s="1"/>
  <c r="H10" i="83"/>
  <c r="H9" i="83" s="1"/>
  <c r="I9" i="83" s="1"/>
  <c r="F12" i="83"/>
  <c r="F111" i="68"/>
  <c r="I64" i="81"/>
  <c r="I80" i="81"/>
  <c r="F211" i="81"/>
  <c r="I211" i="81" s="1"/>
  <c r="H207" i="81"/>
  <c r="H211" i="81" s="1"/>
  <c r="F37" i="82"/>
  <c r="E18" i="83"/>
  <c r="E16" i="83" s="1"/>
  <c r="F20" i="83"/>
  <c r="F27" i="83"/>
  <c r="F65" i="91"/>
  <c r="H17" i="83"/>
  <c r="E194" i="68" s="1"/>
  <c r="I12" i="83"/>
  <c r="I13" i="83"/>
  <c r="F17" i="83"/>
  <c r="H23" i="83"/>
  <c r="H14" i="83"/>
  <c r="I14" i="83" s="1"/>
  <c r="I29" i="82"/>
  <c r="I37" i="82"/>
  <c r="F29" i="82"/>
  <c r="F31" i="82"/>
  <c r="I120" i="81"/>
  <c r="E64" i="81"/>
  <c r="I66" i="81"/>
  <c r="E71" i="81"/>
  <c r="H86" i="81"/>
  <c r="I86" i="81" s="1"/>
  <c r="F120" i="81"/>
  <c r="I129" i="81"/>
  <c r="H131" i="81"/>
  <c r="I131" i="81" s="1"/>
  <c r="I132" i="81"/>
  <c r="D140" i="81"/>
  <c r="F142" i="81"/>
  <c r="I142" i="81" s="1"/>
  <c r="I147" i="81"/>
  <c r="H152" i="81"/>
  <c r="I152" i="81" s="1"/>
  <c r="D168" i="81"/>
  <c r="F207" i="81"/>
  <c r="I207" i="81" s="1"/>
  <c r="E118" i="81"/>
  <c r="F121" i="81"/>
  <c r="I121" i="81" s="1"/>
  <c r="E140" i="81"/>
  <c r="D56" i="83" l="1"/>
  <c r="D54" i="83" s="1"/>
  <c r="F50" i="68"/>
  <c r="F44" i="68" s="1"/>
  <c r="F49" i="68"/>
  <c r="F43" i="68" s="1"/>
  <c r="E56" i="83"/>
  <c r="H56" i="83" s="1"/>
  <c r="E215" i="81"/>
  <c r="F195" i="81"/>
  <c r="I195" i="81" s="1"/>
  <c r="D203" i="81"/>
  <c r="D49" i="68" s="1"/>
  <c r="F94" i="81"/>
  <c r="I94" i="81" s="1"/>
  <c r="I170" i="81"/>
  <c r="F200" i="81"/>
  <c r="I200" i="81" s="1"/>
  <c r="D193" i="81"/>
  <c r="F193" i="81" s="1"/>
  <c r="I193" i="81" s="1"/>
  <c r="F93" i="81"/>
  <c r="I93" i="81" s="1"/>
  <c r="F115" i="81"/>
  <c r="F102" i="81"/>
  <c r="I102" i="81" s="1"/>
  <c r="F64" i="81"/>
  <c r="D49" i="82"/>
  <c r="C278" i="68"/>
  <c r="I63" i="91"/>
  <c r="F63" i="91"/>
  <c r="H118" i="81"/>
  <c r="C46" i="68"/>
  <c r="H180" i="81"/>
  <c r="H168" i="81"/>
  <c r="I168" i="81" s="1"/>
  <c r="I79" i="81"/>
  <c r="F72" i="81"/>
  <c r="I72" i="81" s="1"/>
  <c r="D16" i="83"/>
  <c r="F16" i="83" s="1"/>
  <c r="F202" i="81"/>
  <c r="H35" i="82"/>
  <c r="I35" i="82" s="1"/>
  <c r="D53" i="82"/>
  <c r="I202" i="81"/>
  <c r="F33" i="82"/>
  <c r="F180" i="81"/>
  <c r="I180" i="81" s="1"/>
  <c r="C47" i="68"/>
  <c r="F82" i="81"/>
  <c r="I82" i="81" s="1"/>
  <c r="H140" i="81"/>
  <c r="H54" i="82"/>
  <c r="H53" i="82"/>
  <c r="I27" i="83"/>
  <c r="F9" i="83"/>
  <c r="I10" i="83"/>
  <c r="H25" i="83"/>
  <c r="I25" i="83" s="1"/>
  <c r="F140" i="81"/>
  <c r="I140" i="81" s="1"/>
  <c r="F18" i="83"/>
  <c r="F25" i="83"/>
  <c r="F168" i="81"/>
  <c r="D54" i="82"/>
  <c r="G187" i="68"/>
  <c r="F199" i="68"/>
  <c r="F190" i="68" s="1"/>
  <c r="I53" i="83"/>
  <c r="D179" i="81"/>
  <c r="I33" i="82"/>
  <c r="F185" i="68"/>
  <c r="F51" i="82"/>
  <c r="I23" i="83"/>
  <c r="D118" i="81"/>
  <c r="F52" i="83"/>
  <c r="C254" i="68"/>
  <c r="I17" i="83"/>
  <c r="F55" i="83"/>
  <c r="H18" i="83"/>
  <c r="F194" i="68" s="1"/>
  <c r="F191" i="68" s="1"/>
  <c r="F53" i="83"/>
  <c r="F35" i="82"/>
  <c r="F36" i="82"/>
  <c r="E49" i="82"/>
  <c r="H71" i="81"/>
  <c r="F71" i="81"/>
  <c r="I71" i="81" s="1"/>
  <c r="F122" i="81"/>
  <c r="I122" i="81" s="1"/>
  <c r="E179" i="81"/>
  <c r="D233" i="68"/>
  <c r="D43" i="68" l="1"/>
  <c r="D51" i="68"/>
  <c r="E54" i="83"/>
  <c r="F54" i="83" s="1"/>
  <c r="H201" i="81"/>
  <c r="H215" i="81"/>
  <c r="F114" i="81"/>
  <c r="F196" i="81"/>
  <c r="I196" i="81" s="1"/>
  <c r="E49" i="68"/>
  <c r="D213" i="81"/>
  <c r="F213" i="81" s="1"/>
  <c r="I213" i="81" s="1"/>
  <c r="F203" i="81"/>
  <c r="I203" i="81" s="1"/>
  <c r="E113" i="81"/>
  <c r="F118" i="81"/>
  <c r="I118" i="81" s="1"/>
  <c r="F61" i="81"/>
  <c r="I61" i="81" s="1"/>
  <c r="H179" i="81"/>
  <c r="I179" i="81" s="1"/>
  <c r="F188" i="68"/>
  <c r="F56" i="83"/>
  <c r="H49" i="82"/>
  <c r="I49" i="82" s="1"/>
  <c r="I52" i="83"/>
  <c r="I54" i="82"/>
  <c r="F54" i="82"/>
  <c r="F215" i="81"/>
  <c r="I215" i="81" s="1"/>
  <c r="D52" i="82"/>
  <c r="F179" i="81"/>
  <c r="I56" i="83"/>
  <c r="I18" i="83"/>
  <c r="H16" i="83"/>
  <c r="I16" i="83" s="1"/>
  <c r="I55" i="83"/>
  <c r="F49" i="82"/>
  <c r="F50" i="82"/>
  <c r="E53" i="82"/>
  <c r="I53" i="82"/>
  <c r="H52" i="82"/>
  <c r="E43" i="68" l="1"/>
  <c r="E51" i="68"/>
  <c r="D201" i="81"/>
  <c r="F201" i="81" s="1"/>
  <c r="I201" i="81" s="1"/>
  <c r="F113" i="81"/>
  <c r="H113" i="81"/>
  <c r="I113" i="81" s="1"/>
  <c r="D214" i="81"/>
  <c r="F204" i="81"/>
  <c r="I204" i="81" s="1"/>
  <c r="D107" i="81"/>
  <c r="F107" i="81" s="1"/>
  <c r="I107" i="81" s="1"/>
  <c r="F108" i="81"/>
  <c r="I108" i="81" s="1"/>
  <c r="F60" i="81"/>
  <c r="I60" i="81" s="1"/>
  <c r="I52" i="82"/>
  <c r="E237" i="68"/>
  <c r="H54" i="83"/>
  <c r="I54" i="83" s="1"/>
  <c r="E52" i="82"/>
  <c r="F52" i="82" s="1"/>
  <c r="F53" i="82"/>
  <c r="D212" i="81" l="1"/>
  <c r="F214" i="81"/>
  <c r="I214" i="81" s="1"/>
  <c r="H52" i="81"/>
  <c r="F52" i="81"/>
  <c r="I52" i="81" s="1"/>
  <c r="H153" i="68"/>
  <c r="I153" i="68"/>
  <c r="J153" i="68"/>
  <c r="K153" i="68"/>
  <c r="L153" i="68"/>
  <c r="O153" i="68"/>
  <c r="F212" i="81" l="1"/>
  <c r="I212" i="81"/>
  <c r="P233" i="68"/>
  <c r="P232" i="68"/>
  <c r="P176" i="68"/>
  <c r="P175" i="68"/>
  <c r="P150" i="68"/>
  <c r="P132" i="68"/>
  <c r="P131" i="68"/>
  <c r="P130" i="68"/>
  <c r="P116" i="68"/>
  <c r="P115" i="68"/>
  <c r="P98" i="68"/>
  <c r="P97" i="68"/>
  <c r="P56" i="68"/>
  <c r="P24" i="68"/>
  <c r="P23" i="68"/>
  <c r="P22" i="68"/>
  <c r="C259" i="68" l="1"/>
  <c r="P261" i="68"/>
  <c r="P154" i="68"/>
  <c r="P220" i="68"/>
  <c r="P286" i="68" s="1"/>
  <c r="P112" i="68"/>
  <c r="P221" i="68"/>
  <c r="P155" i="68"/>
  <c r="P113" i="68"/>
  <c r="P287" i="68" l="1"/>
  <c r="G261" i="68"/>
  <c r="C184" i="68"/>
  <c r="P288" i="68" l="1"/>
  <c r="C284" i="68"/>
  <c r="C283" i="68"/>
  <c r="D221" i="68"/>
  <c r="I220" i="68"/>
  <c r="J220" i="68"/>
  <c r="K220" i="68"/>
  <c r="L220" i="68"/>
  <c r="O220" i="68"/>
  <c r="D220" i="68"/>
  <c r="D155" i="68"/>
  <c r="C155" i="68" l="1"/>
  <c r="C285" i="68"/>
  <c r="D154" i="68"/>
  <c r="C154" i="68" s="1"/>
  <c r="G221" i="68"/>
  <c r="G220" i="68" s="1"/>
  <c r="D156" i="68" l="1"/>
  <c r="D267" i="68"/>
  <c r="C256" i="68"/>
  <c r="D248" i="68"/>
  <c r="D247" i="68"/>
  <c r="C236" i="68"/>
  <c r="N235" i="68"/>
  <c r="G233" i="68"/>
  <c r="C233" i="68" s="1"/>
  <c r="H232" i="68"/>
  <c r="G232" i="68"/>
  <c r="D228" i="68"/>
  <c r="C226" i="68"/>
  <c r="C215" i="68"/>
  <c r="O207" i="68"/>
  <c r="N207" i="68"/>
  <c r="M207" i="68"/>
  <c r="L207" i="68"/>
  <c r="K207" i="68"/>
  <c r="J207" i="68"/>
  <c r="I207" i="68"/>
  <c r="H207" i="68"/>
  <c r="H202" i="68"/>
  <c r="E191" i="68"/>
  <c r="H199" i="68"/>
  <c r="N199" i="68"/>
  <c r="C197" i="68"/>
  <c r="H196" i="68"/>
  <c r="C196" i="68"/>
  <c r="H193" i="68"/>
  <c r="N193" i="68"/>
  <c r="L190" i="68"/>
  <c r="K190" i="68"/>
  <c r="J190" i="68"/>
  <c r="I190" i="68"/>
  <c r="G176" i="68"/>
  <c r="G175" i="68"/>
  <c r="C187" i="68"/>
  <c r="C185" i="68"/>
  <c r="N184" i="68"/>
  <c r="M184" i="68"/>
  <c r="C182" i="68"/>
  <c r="H181" i="68"/>
  <c r="C179" i="68"/>
  <c r="N178" i="68"/>
  <c r="H178" i="68"/>
  <c r="C178" i="68"/>
  <c r="E176" i="68"/>
  <c r="D176" i="68"/>
  <c r="L175" i="68"/>
  <c r="K175" i="68"/>
  <c r="J175" i="68"/>
  <c r="I175" i="68"/>
  <c r="E175" i="68"/>
  <c r="D175" i="68"/>
  <c r="L154" i="68"/>
  <c r="K154" i="68"/>
  <c r="J154" i="68"/>
  <c r="I154" i="68"/>
  <c r="G150" i="68"/>
  <c r="D150" i="68"/>
  <c r="L136" i="68"/>
  <c r="K136" i="68"/>
  <c r="J136" i="68"/>
  <c r="I136" i="68"/>
  <c r="C133" i="68"/>
  <c r="G132" i="68"/>
  <c r="C132" i="68"/>
  <c r="E132" i="68"/>
  <c r="D132" i="68"/>
  <c r="G131" i="68"/>
  <c r="E131" i="68"/>
  <c r="D131" i="68"/>
  <c r="G130" i="68"/>
  <c r="E130" i="68"/>
  <c r="E112" i="68" s="1"/>
  <c r="D130" i="68"/>
  <c r="C128" i="68"/>
  <c r="N127" i="68"/>
  <c r="H127" i="68"/>
  <c r="C127" i="68"/>
  <c r="C125" i="68"/>
  <c r="H124" i="68"/>
  <c r="C122" i="68"/>
  <c r="H121" i="68"/>
  <c r="C121" i="68"/>
  <c r="C119" i="68"/>
  <c r="H118" i="68"/>
  <c r="G116" i="68"/>
  <c r="E117" i="68"/>
  <c r="D116" i="68"/>
  <c r="H115" i="68"/>
  <c r="G115" i="68"/>
  <c r="D115" i="68"/>
  <c r="O112" i="68"/>
  <c r="L112" i="68"/>
  <c r="K112" i="68"/>
  <c r="J112" i="68"/>
  <c r="I112" i="68"/>
  <c r="C104" i="68"/>
  <c r="G98" i="68"/>
  <c r="D98" i="68"/>
  <c r="H97" i="68"/>
  <c r="G97" i="68"/>
  <c r="D97" i="68"/>
  <c r="H85" i="68"/>
  <c r="E78" i="68"/>
  <c r="E77" i="68"/>
  <c r="G56" i="68"/>
  <c r="I43" i="68"/>
  <c r="N34" i="68"/>
  <c r="C19" i="68"/>
  <c r="I19" i="68"/>
  <c r="G24" i="68"/>
  <c r="G23" i="68"/>
  <c r="G22" i="68"/>
  <c r="O19" i="68"/>
  <c r="L19" i="68"/>
  <c r="E286" i="68" l="1"/>
  <c r="E287" i="68"/>
  <c r="O286" i="68"/>
  <c r="O288" i="68" s="1"/>
  <c r="C76" i="68"/>
  <c r="I286" i="68"/>
  <c r="I288" i="68" s="1"/>
  <c r="C20" i="68"/>
  <c r="C21" i="68" s="1"/>
  <c r="D113" i="68"/>
  <c r="D287" i="68" s="1"/>
  <c r="M196" i="68"/>
  <c r="K19" i="68"/>
  <c r="H220" i="68"/>
  <c r="H22" i="68"/>
  <c r="C280" i="68"/>
  <c r="H52" i="68"/>
  <c r="G112" i="68"/>
  <c r="H112" i="68"/>
  <c r="H190" i="68"/>
  <c r="H55" i="68"/>
  <c r="M121" i="68"/>
  <c r="H154" i="68"/>
  <c r="K43" i="68"/>
  <c r="C131" i="68"/>
  <c r="F228" i="68"/>
  <c r="H136" i="68"/>
  <c r="H175" i="68"/>
  <c r="G113" i="68"/>
  <c r="N190" i="68"/>
  <c r="H25" i="68"/>
  <c r="H34" i="68"/>
  <c r="M34" i="68" s="1"/>
  <c r="M127" i="68"/>
  <c r="C130" i="68"/>
  <c r="M178" i="68"/>
  <c r="C209" i="68"/>
  <c r="C210" i="68" s="1"/>
  <c r="H235" i="68"/>
  <c r="M235" i="68" s="1"/>
  <c r="N220" i="68"/>
  <c r="L43" i="68"/>
  <c r="L286" i="68" s="1"/>
  <c r="H46" i="68"/>
  <c r="C238" i="68"/>
  <c r="H28" i="68"/>
  <c r="H49" i="68"/>
  <c r="H76" i="68"/>
  <c r="F195" i="68"/>
  <c r="F267" i="68"/>
  <c r="C281" i="68"/>
  <c r="E240" i="68"/>
  <c r="C92" i="68"/>
  <c r="N121" i="68"/>
  <c r="E114" i="68"/>
  <c r="C186" i="68"/>
  <c r="N196" i="68"/>
  <c r="F198" i="68"/>
  <c r="F201" i="68"/>
  <c r="C116" i="68"/>
  <c r="F117" i="68"/>
  <c r="C134" i="68"/>
  <c r="C135" i="68" s="1"/>
  <c r="F186" i="68"/>
  <c r="C199" i="68"/>
  <c r="M199" i="68" s="1"/>
  <c r="C200" i="68"/>
  <c r="C223" i="68"/>
  <c r="C224" i="68"/>
  <c r="C239" i="68"/>
  <c r="C115" i="68"/>
  <c r="M115" i="68" s="1"/>
  <c r="D112" i="68"/>
  <c r="N118" i="68"/>
  <c r="C118" i="68"/>
  <c r="M118" i="68" s="1"/>
  <c r="F120" i="68"/>
  <c r="C123" i="68"/>
  <c r="N124" i="68"/>
  <c r="C124" i="68"/>
  <c r="M124" i="68" s="1"/>
  <c r="F126" i="68"/>
  <c r="G177" i="68"/>
  <c r="G189" i="68"/>
  <c r="D240" i="68"/>
  <c r="H10" i="68"/>
  <c r="J19" i="68"/>
  <c r="J43" i="68"/>
  <c r="N115" i="68"/>
  <c r="F123" i="68"/>
  <c r="N181" i="68"/>
  <c r="C181" i="68"/>
  <c r="M181" i="68" s="1"/>
  <c r="F175" i="68"/>
  <c r="F189" i="68"/>
  <c r="C188" i="68"/>
  <c r="C189" i="68" s="1"/>
  <c r="F176" i="68"/>
  <c r="C193" i="68"/>
  <c r="M193" i="68" s="1"/>
  <c r="E195" i="68"/>
  <c r="C194" i="68"/>
  <c r="C191" i="68"/>
  <c r="C198" i="68"/>
  <c r="D232" i="68"/>
  <c r="N232" i="68"/>
  <c r="C237" i="68"/>
  <c r="F237" i="68"/>
  <c r="F240" i="68"/>
  <c r="E228" i="68"/>
  <c r="F286" i="68" l="1"/>
  <c r="C175" i="68"/>
  <c r="D286" i="68"/>
  <c r="C282" i="68"/>
  <c r="J286" i="68"/>
  <c r="J288" i="68" s="1"/>
  <c r="K286" i="68"/>
  <c r="K288" i="68" s="1"/>
  <c r="H19" i="68"/>
  <c r="L288" i="68"/>
  <c r="C267" i="68"/>
  <c r="C264" i="68"/>
  <c r="E234" i="68"/>
  <c r="F192" i="68"/>
  <c r="C190" i="68"/>
  <c r="M190" i="68" s="1"/>
  <c r="C112" i="68"/>
  <c r="F114" i="68"/>
  <c r="H43" i="68"/>
  <c r="E261" i="68"/>
  <c r="F222" i="68"/>
  <c r="C227" i="68"/>
  <c r="C228" i="68" s="1"/>
  <c r="M220" i="68"/>
  <c r="C240" i="68"/>
  <c r="C232" i="68"/>
  <c r="M232" i="68" s="1"/>
  <c r="C195" i="68"/>
  <c r="M112" i="68"/>
  <c r="F261" i="68"/>
  <c r="C225" i="68"/>
  <c r="C201" i="68"/>
  <c r="N175" i="68"/>
  <c r="M175" i="68"/>
  <c r="C117" i="68"/>
  <c r="E222" i="68"/>
  <c r="E192" i="68"/>
  <c r="F177" i="68"/>
  <c r="C176" i="68"/>
  <c r="N112" i="68"/>
  <c r="F234" i="68"/>
  <c r="D234" i="68"/>
  <c r="C113" i="68"/>
  <c r="C120" i="68"/>
  <c r="C126" i="68"/>
  <c r="H286" i="68" l="1"/>
  <c r="H288" i="68" s="1"/>
  <c r="C234" i="68"/>
  <c r="C261" i="68"/>
  <c r="C192" i="68"/>
  <c r="C177" i="68"/>
  <c r="C114" i="68"/>
  <c r="C70" i="68" l="1"/>
  <c r="C64" i="68" l="1"/>
  <c r="C62" i="68"/>
  <c r="F72" i="68"/>
  <c r="C71" i="68"/>
  <c r="C72" i="68" s="1"/>
  <c r="E63" i="68"/>
  <c r="C61" i="68" l="1"/>
  <c r="C63" i="68" s="1"/>
  <c r="C59" i="68"/>
  <c r="F60" i="68"/>
  <c r="C157" i="68"/>
  <c r="F63" i="68" l="1"/>
  <c r="F57" i="68"/>
  <c r="C58" i="68"/>
  <c r="C60" i="68" s="1"/>
  <c r="C170" i="68"/>
  <c r="C158" i="68"/>
  <c r="C159" i="68" s="1"/>
  <c r="C163" i="68"/>
  <c r="E57" i="68"/>
  <c r="C106" i="68"/>
  <c r="C37" i="68"/>
  <c r="E156" i="68" l="1"/>
  <c r="C171" i="68"/>
  <c r="C107" i="68"/>
  <c r="C108" i="68" s="1"/>
  <c r="F96" i="68"/>
  <c r="N25" i="68"/>
  <c r="C164" i="68"/>
  <c r="C165" i="68" s="1"/>
  <c r="M22" i="68"/>
  <c r="N22" i="68"/>
  <c r="C89" i="68"/>
  <c r="C172" i="68"/>
  <c r="C174" i="68" s="1"/>
  <c r="C91" i="68"/>
  <c r="C93" i="68" s="1"/>
  <c r="F93" i="68"/>
  <c r="C219" i="68"/>
  <c r="F219" i="68"/>
  <c r="N55" i="68"/>
  <c r="C55" i="68"/>
  <c r="M55" i="68" s="1"/>
  <c r="C88" i="68"/>
  <c r="C103" i="68"/>
  <c r="C105" i="68" s="1"/>
  <c r="N85" i="68" l="1"/>
  <c r="C85" i="68"/>
  <c r="M154" i="68"/>
  <c r="M25" i="68"/>
  <c r="N28" i="68"/>
  <c r="E96" i="68"/>
  <c r="F156" i="68"/>
  <c r="C211" i="68"/>
  <c r="C65" i="68"/>
  <c r="C24" i="68"/>
  <c r="C95" i="68"/>
  <c r="C86" i="68"/>
  <c r="C110" i="68"/>
  <c r="C206" i="68"/>
  <c r="F207" i="68"/>
  <c r="N97" i="68"/>
  <c r="C100" i="68"/>
  <c r="N154" i="68"/>
  <c r="C109" i="68"/>
  <c r="F87" i="68"/>
  <c r="C214" i="68"/>
  <c r="C216" i="68" s="1"/>
  <c r="C205" i="68"/>
  <c r="C111" i="68" l="1"/>
  <c r="N19" i="68"/>
  <c r="M202" i="68"/>
  <c r="C28" i="68"/>
  <c r="M28" i="68" s="1"/>
  <c r="C207" i="68"/>
  <c r="C94" i="68"/>
  <c r="C96" i="68" s="1"/>
  <c r="F30" i="68"/>
  <c r="C57" i="68"/>
  <c r="M97" i="68"/>
  <c r="C156" i="68"/>
  <c r="F287" i="68"/>
  <c r="C101" i="68"/>
  <c r="C102" i="68" s="1"/>
  <c r="F102" i="68"/>
  <c r="F27" i="68"/>
  <c r="C27" i="68"/>
  <c r="M85" i="68"/>
  <c r="C38" i="68"/>
  <c r="C36" i="68"/>
  <c r="E30" i="68"/>
  <c r="N202" i="68" l="1"/>
  <c r="C87" i="68"/>
  <c r="M19" i="68"/>
  <c r="E21" i="68"/>
  <c r="D30" i="68"/>
  <c r="C29" i="68"/>
  <c r="C30" i="68" s="1"/>
  <c r="F99" i="68"/>
  <c r="C98" i="68"/>
  <c r="C99" i="68" s="1"/>
  <c r="C212" i="68"/>
  <c r="C203" i="68" s="1"/>
  <c r="F213" i="68"/>
  <c r="C213" i="68" l="1"/>
  <c r="C204" i="68"/>
  <c r="F204" i="68"/>
  <c r="E144" i="68" l="1"/>
  <c r="G144" i="68"/>
  <c r="C145" i="68"/>
  <c r="C151" i="68"/>
  <c r="F144" i="68"/>
  <c r="N153" i="68" l="1"/>
  <c r="G138" i="68"/>
  <c r="D144" i="68"/>
  <c r="C152" i="68"/>
  <c r="N136" i="68" l="1"/>
  <c r="M153" i="68"/>
  <c r="F138" i="68"/>
  <c r="M136" i="68"/>
  <c r="C141" i="68"/>
  <c r="E147" i="68" l="1"/>
  <c r="E138" i="68" l="1"/>
  <c r="C146" i="68"/>
  <c r="C138" i="68" s="1"/>
  <c r="D138" i="68" l="1"/>
  <c r="C147" i="68"/>
  <c r="C250" i="68" l="1"/>
  <c r="N46" i="68" l="1"/>
  <c r="C79" i="68" l="1"/>
  <c r="C81" i="68" s="1"/>
  <c r="C83" i="68" l="1"/>
  <c r="C84" i="68" s="1"/>
  <c r="F84" i="68"/>
  <c r="F81" i="68" l="1"/>
  <c r="N76" i="68"/>
  <c r="M76" i="68"/>
  <c r="F78" i="68" l="1"/>
  <c r="C77" i="68"/>
  <c r="C78" i="68" s="1"/>
  <c r="G271" i="68" l="1"/>
  <c r="G286" i="68" s="1"/>
  <c r="C286" i="68" l="1"/>
  <c r="C271" i="68"/>
  <c r="E255" i="68"/>
  <c r="F279" i="68"/>
  <c r="C49" i="68"/>
  <c r="C43" i="68" s="1"/>
  <c r="N49" i="68"/>
  <c r="C257" i="68"/>
  <c r="C258" i="68" s="1"/>
  <c r="C16" i="68"/>
  <c r="N52" i="68"/>
  <c r="N43" i="68"/>
  <c r="F48" i="68"/>
  <c r="M49" i="68" l="1"/>
  <c r="M52" i="68"/>
  <c r="N247" i="68"/>
  <c r="M247" i="68"/>
  <c r="F249" i="68"/>
  <c r="E279" i="68"/>
  <c r="E249" i="68"/>
  <c r="C54" i="68"/>
  <c r="F54" i="68"/>
  <c r="F11" i="68"/>
  <c r="C17" i="68"/>
  <c r="F12" i="68"/>
  <c r="C255" i="68"/>
  <c r="M46" i="68"/>
  <c r="E48" i="68"/>
  <c r="F273" i="68"/>
  <c r="D48" i="68"/>
  <c r="C10" i="68" l="1"/>
  <c r="M10" i="68" s="1"/>
  <c r="E273" i="68"/>
  <c r="C11" i="68"/>
  <c r="C12" i="68" s="1"/>
  <c r="C50" i="68"/>
  <c r="C44" i="68" s="1"/>
  <c r="F51" i="68"/>
  <c r="O49" i="68"/>
  <c r="E45" i="68"/>
  <c r="C279" i="68"/>
  <c r="N10" i="68"/>
  <c r="N286" i="68" s="1"/>
  <c r="O52" i="68"/>
  <c r="C249" i="68"/>
  <c r="F45" i="68"/>
  <c r="M43" i="68"/>
  <c r="C48" i="68"/>
  <c r="M286" i="68" l="1"/>
  <c r="M288" i="68" s="1"/>
  <c r="C51" i="68"/>
  <c r="N288" i="68"/>
  <c r="G272" i="68"/>
  <c r="D45" i="68"/>
  <c r="E288" i="68"/>
  <c r="F288" i="68"/>
  <c r="G273" i="68" l="1"/>
  <c r="G287" i="68"/>
  <c r="C287" i="68" s="1"/>
  <c r="C272" i="68"/>
  <c r="C273" i="68" s="1"/>
  <c r="D288" i="68"/>
  <c r="C45" i="68"/>
  <c r="G288" i="68" l="1"/>
  <c r="C288" i="68"/>
  <c r="F36" i="166"/>
  <c r="F40" i="166" s="1"/>
  <c r="E36" i="166"/>
  <c r="E40" i="166" s="1"/>
  <c r="E38" i="166" s="1"/>
  <c r="E90" i="166" l="1"/>
  <c r="F38" i="166"/>
  <c r="E86" i="166" l="1"/>
  <c r="F86" i="166" s="1"/>
  <c r="F90" i="166"/>
</calcChain>
</file>

<file path=xl/sharedStrings.xml><?xml version="1.0" encoding="utf-8"?>
<sst xmlns="http://schemas.openxmlformats.org/spreadsheetml/2006/main" count="6915" uniqueCount="2645">
  <si>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</si>
  <si>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</si>
  <si>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</si>
  <si>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</si>
  <si>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</si>
  <si>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</si>
  <si>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</si>
  <si>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</si>
  <si>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</si>
  <si>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1.</t>
  </si>
  <si>
    <t>1.1</t>
  </si>
  <si>
    <t>1.2</t>
  </si>
  <si>
    <t>2.</t>
  </si>
  <si>
    <t>2.1.</t>
  </si>
  <si>
    <t>3.</t>
  </si>
  <si>
    <t>Итого</t>
  </si>
  <si>
    <t>Средства бюджета Московской области</t>
  </si>
  <si>
    <t>3.1.</t>
  </si>
  <si>
    <t>Средства федерального бюджета</t>
  </si>
  <si>
    <t>Средства бюджета городского округа Мытищи</t>
  </si>
  <si>
    <t>Внебюджетные средства</t>
  </si>
  <si>
    <t>1.1.</t>
  </si>
  <si>
    <t>2.2.</t>
  </si>
  <si>
    <t xml:space="preserve">Итого по муниципальной программе </t>
  </si>
  <si>
    <t xml:space="preserve">"Развитие инженерной инфраструктуры и энергоэффективности" </t>
  </si>
  <si>
    <t>Подпрограмма 1 "Чистая вода"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</si>
  <si>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</si>
  <si>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</si>
  <si>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</si>
  <si>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</si>
  <si>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</si>
  <si>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</si>
  <si>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</si>
  <si>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</si>
  <si>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</si>
  <si>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</si>
  <si>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</si>
  <si>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</si>
  <si>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</si>
  <si>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</si>
  <si>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</si>
  <si>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</si>
  <si>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</si>
  <si>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</si>
  <si>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</si>
  <si>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</si>
  <si>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Содержание и обслуживание ливневой канализации и очистных сооружений</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</si>
  <si>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</si>
  <si>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</si>
  <si>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</si>
  <si>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</si>
  <si>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</si>
  <si>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</si>
  <si>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</si>
  <si>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</si>
  <si>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</si>
  <si>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</si>
  <si>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</si>
  <si>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</si>
  <si>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</si>
  <si>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</si>
  <si>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</si>
  <si>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</si>
  <si>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</si>
  <si>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</si>
  <si>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</si>
  <si>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2.1</t>
  </si>
  <si>
    <t>2.2</t>
  </si>
  <si>
    <t>Средства  бюджета городского округа Мытищи</t>
  </si>
  <si>
    <t xml:space="preserve">Муниципальная поддержка содержания и проведения ремонта МКД </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</si>
  <si>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</si>
  <si>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</si>
  <si>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</si>
  <si>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</si>
  <si>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</si>
  <si>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</si>
  <si>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</si>
  <si>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</si>
  <si>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</si>
  <si>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Подпрограмма 2 "Система водоотведения"</t>
  </si>
  <si>
    <t>1.3.1</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</si>
  <si>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</si>
  <si>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1.4</t>
  </si>
  <si>
    <t>1.5</t>
  </si>
  <si>
    <t>1.6</t>
  </si>
  <si>
    <t>2.1.1</t>
  </si>
  <si>
    <t>2.1.2</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</si>
  <si>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</si>
  <si>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</si>
  <si>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</si>
  <si>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</si>
  <si>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</si>
  <si>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</si>
  <si>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</si>
  <si>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</si>
  <si>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</si>
  <si>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</si>
  <si>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</si>
  <si>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</si>
  <si>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</si>
  <si>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</si>
  <si>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</si>
  <si>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</si>
  <si>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</si>
  <si>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</si>
  <si>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</si>
  <si>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2.3</t>
  </si>
  <si>
    <t>2.4</t>
  </si>
  <si>
    <t>2.5</t>
  </si>
  <si>
    <t>Образование</t>
  </si>
  <si>
    <t>3.1</t>
  </si>
  <si>
    <t>3.2</t>
  </si>
  <si>
    <t>3.3</t>
  </si>
  <si>
    <t>3.4</t>
  </si>
  <si>
    <t>4.</t>
  </si>
  <si>
    <t>Социальная защита населения</t>
  </si>
  <si>
    <t>4.1</t>
  </si>
  <si>
    <t>4.2</t>
  </si>
  <si>
    <t>4.3</t>
  </si>
  <si>
    <t>4.4</t>
  </si>
  <si>
    <t>4.5</t>
  </si>
  <si>
    <t>5.</t>
  </si>
  <si>
    <t>Спорт</t>
  </si>
  <si>
    <t>5.1</t>
  </si>
  <si>
    <t>5.2</t>
  </si>
  <si>
    <t>6.</t>
  </si>
  <si>
    <t xml:space="preserve">Развитие сельского хозяйства </t>
  </si>
  <si>
    <t>6.1</t>
  </si>
  <si>
    <t>6.2</t>
  </si>
  <si>
    <t>6.3</t>
  </si>
  <si>
    <t>7.</t>
  </si>
  <si>
    <t xml:space="preserve">Экология и окружающая среда </t>
  </si>
  <si>
    <t>7.1</t>
  </si>
  <si>
    <t>7.2</t>
  </si>
  <si>
    <t>7.3</t>
  </si>
  <si>
    <t>8.</t>
  </si>
  <si>
    <t>Безопасность и обеспечение безопасности жизнедеятельности населения</t>
  </si>
  <si>
    <t>8.1</t>
  </si>
  <si>
    <t>8.2</t>
  </si>
  <si>
    <t>8.3</t>
  </si>
  <si>
    <t>8.4</t>
  </si>
  <si>
    <t>8.5</t>
  </si>
  <si>
    <t>8.6</t>
  </si>
  <si>
    <t>9.</t>
  </si>
  <si>
    <t>Жилище</t>
  </si>
  <si>
    <t>9.1</t>
  </si>
  <si>
    <t>9.2</t>
  </si>
  <si>
    <t>9.3</t>
  </si>
  <si>
    <t>9.4</t>
  </si>
  <si>
    <t>9.5</t>
  </si>
  <si>
    <t>10.</t>
  </si>
  <si>
    <t>Развитие инженерной инфраструктуры и энергоэффективности</t>
  </si>
  <si>
    <t>10.1</t>
  </si>
  <si>
    <t>10.2</t>
  </si>
  <si>
    <t>10.3</t>
  </si>
  <si>
    <t>10.4</t>
  </si>
  <si>
    <t>11.</t>
  </si>
  <si>
    <t>Предпринимательство</t>
  </si>
  <si>
    <t>11.1</t>
  </si>
  <si>
    <t>11.2</t>
  </si>
  <si>
    <t>11.3</t>
  </si>
  <si>
    <t>11.4</t>
  </si>
  <si>
    <t>12.</t>
  </si>
  <si>
    <t>Управление имуществом и муниципальными финансами</t>
  </si>
  <si>
    <t>12.1</t>
  </si>
  <si>
    <t>12.2</t>
  </si>
  <si>
    <t>12.3</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</si>
  <si>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</si>
  <si>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</si>
  <si>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</si>
  <si>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</si>
  <si>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13.2</t>
  </si>
  <si>
    <t>13.3</t>
  </si>
  <si>
    <t>13.4</t>
  </si>
  <si>
    <t>14.</t>
  </si>
  <si>
    <t>Развитие и функционирование дорожно-транспортного комплекса</t>
  </si>
  <si>
    <t>14.1</t>
  </si>
  <si>
    <t>14.2</t>
  </si>
  <si>
    <t>15.</t>
  </si>
  <si>
    <t>Цифровое муниципальное образование</t>
  </si>
  <si>
    <t>15.1</t>
  </si>
  <si>
    <t>15.2</t>
  </si>
  <si>
    <t>16.</t>
  </si>
  <si>
    <t>Архитектура и градостроительство</t>
  </si>
  <si>
    <t>16.1</t>
  </si>
  <si>
    <t>16.2</t>
  </si>
  <si>
    <t>16.3</t>
  </si>
  <si>
    <t>17.</t>
  </si>
  <si>
    <t>Формирование современной комфортной городской среды</t>
  </si>
  <si>
    <t>17.1</t>
  </si>
  <si>
    <t>17.2</t>
  </si>
  <si>
    <t>17.3</t>
  </si>
  <si>
    <t>18.</t>
  </si>
  <si>
    <t>Строительство объектов социальной инфраструктуры</t>
  </si>
  <si>
    <t>18.1</t>
  </si>
  <si>
    <t>19.</t>
  </si>
  <si>
    <t>Переселение граждан из аварийного жилищного фонда</t>
  </si>
  <si>
    <t>19.1</t>
  </si>
  <si>
    <t>ИТОГО по муниципальным программам</t>
  </si>
  <si>
    <t xml:space="preserve">  </t>
  </si>
  <si>
    <t>1.1.1.</t>
  </si>
  <si>
    <t>1.1.2.</t>
  </si>
  <si>
    <t>1.2.1.</t>
  </si>
  <si>
    <t>1.2.2.</t>
  </si>
  <si>
    <t xml:space="preserve">Средства федерального бюджета </t>
  </si>
  <si>
    <t>1.3.2</t>
  </si>
  <si>
    <t>1.3.3</t>
  </si>
  <si>
    <t>1.3.4</t>
  </si>
  <si>
    <t>3.1.1.</t>
  </si>
  <si>
    <t>3.2.</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</si>
  <si>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</si>
  <si>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</si>
  <si>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</si>
  <si>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</si>
  <si>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</si>
  <si>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</si>
  <si>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</si>
  <si>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</si>
  <si>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</si>
  <si>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</si>
  <si>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</si>
  <si>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</si>
  <si>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</si>
  <si>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</si>
  <si>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</si>
  <si>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</si>
  <si>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</si>
  <si>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</si>
  <si>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</si>
  <si>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</si>
  <si>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</si>
  <si>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</si>
  <si>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</si>
  <si>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</si>
  <si>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</si>
  <si>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</si>
  <si>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</si>
  <si>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</si>
  <si>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</si>
  <si>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Подпрограмма 5 "Обеспечивающая подпрограмма"</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</si>
  <si>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</si>
  <si>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</si>
  <si>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</si>
  <si>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</si>
  <si>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</si>
  <si>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</si>
  <si>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</si>
  <si>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</si>
  <si>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</si>
  <si>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</si>
  <si>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</si>
  <si>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</si>
  <si>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</si>
  <si>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</si>
  <si>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</si>
  <si>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</si>
  <si>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</si>
  <si>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</si>
  <si>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</si>
  <si>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5.1.</t>
  </si>
  <si>
    <t>5.2.</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</si>
  <si>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</si>
  <si>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</si>
  <si>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</si>
  <si>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</si>
  <si>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</si>
  <si>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</si>
  <si>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</si>
  <si>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</si>
  <si>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</si>
  <si>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</si>
  <si>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</si>
  <si>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10.5</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</si>
  <si>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</si>
  <si>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</si>
  <si>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</si>
  <si>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</si>
  <si>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</si>
  <si>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</si>
  <si>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</si>
  <si>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4.1.1.</t>
  </si>
  <si>
    <t>Основное мероприятие 20.
Создание условий для поддержания здорового образа жизни</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</si>
  <si>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</si>
  <si>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</si>
  <si>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</si>
  <si>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</si>
  <si>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</si>
  <si>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</si>
  <si>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</si>
  <si>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</si>
  <si>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</si>
  <si>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</si>
  <si>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</si>
  <si>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</si>
  <si>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</si>
  <si>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</si>
  <si>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</si>
  <si>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</si>
  <si>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</si>
  <si>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</si>
  <si>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Подпрограмма 2 "Развитие водохозяйственного комплекса"</t>
  </si>
  <si>
    <t>Подпрограмма 4 "Развитие лесного хозяйства"</t>
  </si>
  <si>
    <t>"Предпринимательство"</t>
  </si>
  <si>
    <t>2</t>
  </si>
  <si>
    <t>Подпрограмма 2 "Развитие конкуренции"</t>
  </si>
  <si>
    <t>3</t>
  </si>
  <si>
    <t>"Безопасность и обеспечение безопасности жизнедеятельности населения"</t>
  </si>
  <si>
    <t>Подпрограмма 1. "Профилактика преступлений и иных правонарушений"</t>
  </si>
  <si>
    <t>Мероприятие 1.1. Проведение мероприятий по профилактике терроризма</t>
  </si>
  <si>
    <t xml:space="preserve">Основное мероприятие 02.
Обеспечение деятельности общественных объединений правоохранительной направленности
</t>
  </si>
  <si>
    <t>В пределах средств на основную деятельность</t>
  </si>
  <si>
    <t>3.3.</t>
  </si>
  <si>
    <t>3.4.</t>
  </si>
  <si>
    <t>3.5.</t>
  </si>
  <si>
    <t>4</t>
  </si>
  <si>
    <t>4.2.</t>
  </si>
  <si>
    <t>4.3.</t>
  </si>
  <si>
    <t>4.4.</t>
  </si>
  <si>
    <t>5.1.1.</t>
  </si>
  <si>
    <t>6.1.</t>
  </si>
  <si>
    <t xml:space="preserve">Основное мероприятие 07. Развитие похоронного дела на территории Московской области
</t>
  </si>
  <si>
    <t>7.1.</t>
  </si>
  <si>
    <t>7.2.</t>
  </si>
  <si>
    <t>7.3.</t>
  </si>
  <si>
    <t>7.4.</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</si>
  <si>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</si>
  <si>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</si>
  <si>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</si>
  <si>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</si>
  <si>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</si>
  <si>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</si>
  <si>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</si>
  <si>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</si>
  <si>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</si>
  <si>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</si>
  <si>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</si>
  <si>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</si>
  <si>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</si>
  <si>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</si>
  <si>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</si>
  <si>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</si>
  <si>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</si>
  <si>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</si>
  <si>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</si>
  <si>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</si>
  <si>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</si>
  <si>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</si>
  <si>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</si>
  <si>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</si>
  <si>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</si>
  <si>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</si>
  <si>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1.8.</t>
  </si>
  <si>
    <t>Подпрограмма 6. "Обеспечивающая подпрограмма"</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</si>
  <si>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</si>
  <si>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</si>
  <si>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</si>
  <si>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</si>
  <si>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</si>
  <si>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</si>
  <si>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Основное мероприятие 02. Управление имуществом, находящимся в муниципальной собственности, и выполнение кадастровых работ</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</si>
  <si>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</si>
  <si>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</si>
  <si>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</si>
  <si>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</si>
  <si>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</si>
  <si>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</si>
  <si>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</si>
  <si>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</si>
  <si>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</si>
  <si>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</si>
  <si>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 xml:space="preserve">1. </t>
  </si>
  <si>
    <t>1.1.5.1.</t>
  </si>
  <si>
    <t>1.1.5.2.</t>
  </si>
  <si>
    <t>1.1.5.3.</t>
  </si>
  <si>
    <t>1.1.6.</t>
  </si>
  <si>
    <t>1.5.3.</t>
  </si>
  <si>
    <t>1.5.3.1.</t>
  </si>
  <si>
    <t>1.5.3.2.</t>
  </si>
  <si>
    <t>"Цифровое муниципальное образование"</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</si>
  <si>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</si>
  <si>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03.01. Обеспечение программными продуктами</t>
  </si>
  <si>
    <t>7.5.</t>
  </si>
  <si>
    <t>7.6.</t>
  </si>
  <si>
    <t>Мероприятие 01.03. Расходы на обеспечение деятельности (оказание услуг) муниципальных учреждений - общеобразовательные организации</t>
  </si>
  <si>
    <t>2.1.2.1</t>
  </si>
  <si>
    <t>2.1.2.2</t>
  </si>
  <si>
    <t>2.1.2.3</t>
  </si>
  <si>
    <t>2.1.2.4</t>
  </si>
  <si>
    <t>2.1.2.5</t>
  </si>
  <si>
    <t>Подпрограмма 1 "Развитие отраслей сельского хозяйства и перерабатывающей промышленности"</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</si>
  <si>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</si>
  <si>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</si>
  <si>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</si>
  <si>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</si>
  <si>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</si>
  <si>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</si>
  <si>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4 "Обеспечивающая подпрограмма"</t>
  </si>
  <si>
    <t>Подпрограмма 3 "Строительство (реконструкция) объектов образования"</t>
  </si>
  <si>
    <t>"Строительство объектов социальной инфраструктуры"</t>
  </si>
  <si>
    <t xml:space="preserve">Итого по подпрограмме 4
</t>
  </si>
  <si>
    <t xml:space="preserve">Итого по подпрограмме 5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</si>
  <si>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</si>
  <si>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</si>
  <si>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</si>
  <si>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 xml:space="preserve">Средства бюджета городского округа </t>
  </si>
  <si>
    <t>Мероприятие будет реализовано в последующие периоды.</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</si>
  <si>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</si>
  <si>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</si>
  <si>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</si>
  <si>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</si>
  <si>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Детское дошкольное учреждение на 290 мест с плавательным бассейном по адресу: Московская область, г.о. Мытищи, микрорайон №16, корпус № 57</t>
  </si>
  <si>
    <t>Строительство физкультурно-оздоровительного комплекса с универсальным спортивным залом по адресу: Московская область, г.о.Мытищи, с. Марфино, ул. Зеленая (ПИР и строительство)</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</si>
  <si>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</si>
  <si>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02.02.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</si>
  <si>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 xml:space="preserve">Основное мероприятие 03. 
Разработка и внесение изменений в документы градостроительного зонирования муниципальных образований Московской области 
</t>
  </si>
  <si>
    <t xml:space="preserve">Мероприятие 03.01.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</si>
  <si>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03.02.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</si>
  <si>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 xml:space="preserve">Основное мероприятие 01. Создание условий для реализации полномочий органов местного самоуправления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</si>
  <si>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</si>
  <si>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</si>
  <si>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</si>
  <si>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</si>
  <si>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</si>
  <si>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</si>
  <si>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</si>
  <si>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</si>
  <si>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01.02.02. Обустройство спортивного манежа по адресу: д.Беляниново, Зеленый пер., д.1</t>
  </si>
  <si>
    <t>Мероприятие 01.02.04. Обустройство универсальной спортивной площадки с малыми спортивными формами по адресу: д. Подрезово, ул. Городецкая</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</si>
  <si>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</si>
  <si>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Мероприятие 01.03.02. Участие в соревнованиях различного уровня</t>
  </si>
  <si>
    <t>Мероприятие 01.03.03. Обучение физкультурно-спортивного актива</t>
  </si>
  <si>
    <t>Мероприятие 01.03.04. Стипендия главы городского округа Мытищи</t>
  </si>
  <si>
    <t>Мероприятие 01.04. 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</si>
  <si>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Основное мероприятие 01. "Подготовка спортивного резерва"</t>
  </si>
  <si>
    <t>Мероприятие 01.01. Расходы на обеспечение деятельности (оказание услуг) муниципальных учреждений по подготовке спортивных команд и спортивного резерва</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</si>
  <si>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</si>
  <si>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</si>
  <si>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</si>
  <si>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</si>
  <si>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Строительство школы на 1100 мест по адресу: Московская область, Мытищинский район, г.п. Мытищи, восточнее д.Погорелки</t>
  </si>
  <si>
    <t>Средняя общеобразовательная школа на 1100 мест по адресу: Московская область, г.о. Мытищи, мкр. 25А (ПИР и строительство)</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</si>
  <si>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</si>
  <si>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Итого:</t>
  </si>
  <si>
    <t>Основное мероприятие F3. Обеспечение устойчивого сокращения непригодного для проживания жилищного фонда</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</si>
  <si>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</si>
  <si>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 xml:space="preserve"> муниципальной программы городского округа Мытищи
 "Развитие сельского хозяйства" </t>
  </si>
  <si>
    <t>Мероприятие 01.02.
Проведение мероприятий по комплексной борьбе с борщевиком Сосновского</t>
  </si>
  <si>
    <t>Основное мероприятие 01. Проведение обследований состояния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</si>
  <si>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</si>
  <si>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Основное мероприятие 01. Осуществление отдельных полномочий в области лесных отношений</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</si>
  <si>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</si>
  <si>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07. Организация создания и эксплуатации сети объектов наружной рекламы</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</si>
  <si>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</si>
  <si>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</si>
  <si>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Городской округ Мытищи не принимает участие по данному мероприятию в реализации федерального проекта "Социальная активность".</t>
  </si>
  <si>
    <t>2.6</t>
  </si>
  <si>
    <t xml:space="preserve">Итого </t>
  </si>
  <si>
    <t>Содержание и ремонт  колодцев</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</si>
  <si>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</si>
  <si>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02.01.03
Создание безбарьерной среды в учреждениях для подростков и молодежи</t>
  </si>
  <si>
    <t>Мероприятие 02.04.01
Повышение доступности объектов образования</t>
  </si>
  <si>
    <t>Мероприятие 03.01.01
Выездные мероприятия в специализированных учреждениях</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</si>
  <si>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</si>
  <si>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</si>
  <si>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</si>
  <si>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</si>
  <si>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</si>
  <si>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</si>
  <si>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</si>
  <si>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внебюджетные средства</t>
  </si>
  <si>
    <t>7.4</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</si>
  <si>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</si>
  <si>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Транспортное обслуживание.</t>
  </si>
  <si>
    <t>ПИР и обустройство велосипедных дорожек</t>
  </si>
  <si>
    <t>Капитальный ремонт дорог.</t>
  </si>
  <si>
    <t>2.2.1</t>
  </si>
  <si>
    <t>2.2.2</t>
  </si>
  <si>
    <t>Содержание и ремонт объектов улично-дорожной сети.</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</si>
  <si>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</si>
  <si>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05.06. 
Мероприятия по обеспечению безопасности дорожного движения</t>
  </si>
  <si>
    <t>Обеспечение безопасности дорожного движения.</t>
  </si>
  <si>
    <t>2.4.1</t>
  </si>
  <si>
    <t>2.4.2</t>
  </si>
  <si>
    <t xml:space="preserve">Поддержание и обновление базы данных картографического модуля </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</si>
  <si>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</si>
  <si>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</si>
  <si>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</si>
  <si>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</si>
  <si>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</si>
  <si>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</si>
  <si>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</si>
  <si>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</si>
  <si>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</si>
  <si>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</si>
  <si>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5.3.</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</si>
  <si>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</si>
  <si>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</si>
  <si>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</si>
  <si>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</si>
  <si>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</si>
  <si>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</si>
  <si>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</si>
  <si>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</si>
  <si>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Основное мероприятие 02. Создание многофункциональных индустриальных парков, технологических парков, промышленных площадок</t>
  </si>
  <si>
    <t>4.5.</t>
  </si>
  <si>
    <t>Мероприятие 01.09. Взносы в уставной капитал муниципальных предприятий</t>
  </si>
  <si>
    <t>1.9.</t>
  </si>
  <si>
    <t>Средства Дорожного фонда Московской области</t>
  </si>
  <si>
    <t>Мероприятие 01.08
Приобретение коммунальной техники за счет местного бюджета</t>
  </si>
  <si>
    <t>,</t>
  </si>
  <si>
    <t xml:space="preserve">Мероприятие 01.14: 
Ремонт дворовых территорий за счет средств местного бюджета
</t>
  </si>
  <si>
    <t>Благоустройство общественных территорий</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</si>
  <si>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</si>
  <si>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</si>
  <si>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</si>
  <si>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</si>
  <si>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</si>
  <si>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</si>
  <si>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</si>
  <si>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</si>
  <si>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</si>
  <si>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</si>
  <si>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</si>
  <si>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</si>
  <si>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</si>
  <si>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</si>
  <si>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01.06:
Вывоз навалов мусора и снега
</t>
  </si>
  <si>
    <t xml:space="preserve">Средства бюджета городского округа Мытищи </t>
  </si>
  <si>
    <t>Содержание и ремонт многоквартирных домов.</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</si>
  <si>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</si>
  <si>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Проведение капитального ремонта многоквартирных домов </t>
  </si>
  <si>
    <t>Проведение ремонта многоквартирных домов.</t>
  </si>
  <si>
    <t>Срочный ремонт общего имущества многоквартирных домов</t>
  </si>
  <si>
    <t>Ремонт жилищного фонда с высоким уровнем износа</t>
  </si>
  <si>
    <t xml:space="preserve">Возмещение убытков безнадежных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</si>
  <si>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</si>
  <si>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</si>
  <si>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</si>
  <si>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</si>
  <si>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</si>
  <si>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</si>
  <si>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Мероприятие реализовано в 2020 году.</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</si>
  <si>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</si>
  <si>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</si>
  <si>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 xml:space="preserve">Проведены общественные обсуждения  по проекту внесения изменений в генеральный план городского округа Мытищи. Материалы направлены в Комитет по архитектуре и градостроительству Московской области. </t>
  </si>
  <si>
    <t xml:space="preserve">Проведены общественные обсуждения  по проекту внесения изменений в правила землепользования и застройки городского округа Мытищи. Материалы направлены в Комитет по архитектуре и градостроительству Московской области. </t>
  </si>
  <si>
    <t xml:space="preserve">Проведена закупка компьютерной техники в целях обеспечения автоматизации  градостроительной деятельности. Идет подготовка документации на  проведение конкурентной процедуры по закупке оборудования.
</t>
  </si>
  <si>
    <t>Произведена оплата труда, налогов, коммунальных услуг и других текущих платежей.</t>
  </si>
  <si>
    <t>1.2.5</t>
  </si>
  <si>
    <t>1.2.6</t>
  </si>
  <si>
    <t>1.2.7</t>
  </si>
  <si>
    <t>А</t>
  </si>
  <si>
    <t>Мероприятие 01.04: 
Комплексное благоустройство территорий муниципальных образований Московской области</t>
  </si>
  <si>
    <t>1.11</t>
  </si>
  <si>
    <t>1.12</t>
  </si>
  <si>
    <t>Мероприятие 01.27
Размещение общественных туалетов нестационарного типа на территориях общего пользования</t>
  </si>
  <si>
    <t>Выплата заработной платы сотрудникам частных дошкольных образовательных учреждений произведена за январь-декабрь 2021 года.</t>
  </si>
  <si>
    <t xml:space="preserve">С 01.08.2021 МБОУ МШМВ реорганизовано путем присоединения к МБОУ СОШ № 12. </t>
  </si>
  <si>
    <t>2.3.1</t>
  </si>
  <si>
    <t>2.3.2</t>
  </si>
  <si>
    <t>2.3.3</t>
  </si>
  <si>
    <t>2.3.4</t>
  </si>
  <si>
    <t>2.3.5</t>
  </si>
  <si>
    <t>2.3.6</t>
  </si>
  <si>
    <t>2.3.7</t>
  </si>
  <si>
    <t>2.3.8</t>
  </si>
  <si>
    <t>2.4.9</t>
  </si>
  <si>
    <t>2.4.10</t>
  </si>
  <si>
    <t>2.4.11</t>
  </si>
  <si>
    <t>2.4.12</t>
  </si>
  <si>
    <t>2.4.13</t>
  </si>
  <si>
    <t>2.4.14</t>
  </si>
  <si>
    <t>2.4.15</t>
  </si>
  <si>
    <t>2.4.16</t>
  </si>
  <si>
    <t>2.4.17</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</si>
  <si>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</si>
  <si>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</si>
  <si>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</si>
  <si>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</si>
  <si>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Расходы  на устройство контейнерных площадок за счет средств местного бюджета</t>
  </si>
  <si>
    <t xml:space="preserve">Благоустройство территории Центрального парка культуры и отдыха  (юбиляр) </t>
  </si>
  <si>
    <t>Предоставление выкупной стоимости собственникам жилых помещений в аварийном жилищном фонде за изымаемые объекты недвижимости для муниципальных нужд</t>
  </si>
  <si>
    <t>Проведение технического обследования многоквартирных домов специализированными организациями</t>
  </si>
  <si>
    <t>1.1.5</t>
  </si>
  <si>
    <t>Мероприятие 01.01.05. Приобретение мягкого инвентаря для МАУ "ЦФКиС "Олимпик"</t>
  </si>
  <si>
    <t>Мероприятие 01.02.03. Дооборудование универсальной спортивной площадки в д. Троице-Сельцо</t>
  </si>
  <si>
    <t>Согласно отработанному времени 5 добровольным пожарным выплачено денежное поощрение.</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</si>
  <si>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</si>
  <si>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 xml:space="preserve">Учреждение реорганизовано (присоединено к МАУК "БИЦ" ) на основании Постановления администрации городского округа Мытищи Московской области от 11.11.2019 № 4944. </t>
  </si>
  <si>
    <t xml:space="preserve">В пределах финансовых средств, предусмотренных на основную деятельность </t>
  </si>
  <si>
    <t>Мероприятие 02.01.06
Создание безбарьерной среды в многоквартирных домах</t>
  </si>
  <si>
    <t>Проведены мероприятия, направленные на развитие социальной интеграции и реабилитации инвалидов.</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</si>
  <si>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</si>
  <si>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Подпрограмма 4 "Молодежь Подмосковья"</t>
  </si>
  <si>
    <t>Мероприятие 01.01.06. Формирование эффективной системы выявления, поддержки и развития способностей и талантов у детей и молодежи</t>
  </si>
  <si>
    <t>Мероприятие 01.05.03.02. Приобретение мебели и оборудования для МБУ "Молодежный центр "Звёздный"</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</si>
  <si>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</si>
  <si>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</si>
  <si>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</si>
  <si>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Проектно-изыскательские работы для организации строительства объектов дорожного хозяйства.</t>
  </si>
  <si>
    <t xml:space="preserve">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t>
  </si>
  <si>
    <t>Оперативный отчет о реализации мероприятий</t>
  </si>
  <si>
    <t>за январь - март  2022 года</t>
  </si>
  <si>
    <t>СОДЕРЖАНИЕ</t>
  </si>
  <si>
    <t>Наименование программы/подпрограммы</t>
  </si>
  <si>
    <t>№ страницы</t>
  </si>
  <si>
    <t>Отклонение</t>
  </si>
  <si>
    <t xml:space="preserve">Сводная </t>
  </si>
  <si>
    <t>18.2.</t>
  </si>
  <si>
    <t>Объекты</t>
  </si>
  <si>
    <t>Объем финансирования на 2022 год (тыс.руб.)</t>
  </si>
  <si>
    <t>Выполнено по состоянию на 31.03.2022 (тыс.руб.)</t>
  </si>
  <si>
    <t>Профинансировано по состоянию на 31.03.2022 (тыс.руб.)</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</si>
  <si>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</si>
  <si>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01.01.
Организация строительства
</t>
  </si>
  <si>
    <t>Мероприятия по определению начальной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территории и договора о развитии территории</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</si>
  <si>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</si>
  <si>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Мероприятие 01.01.
Реализация мероприятий по обеспечению жильем молодых семей
</t>
  </si>
  <si>
    <t>Подпрограмма II "Обеспечение жильём молодых семей"</t>
  </si>
  <si>
    <t>Итого по подпрограмме I</t>
  </si>
  <si>
    <t>Итого по подпрограмме II</t>
  </si>
  <si>
    <t>Подпрограмма III "Обеспечение жильем детей-сирот и детей, оставшихся без попечения родителей, лиц из числа детей-сирот и детей, оставшихся без попечения родителей"</t>
  </si>
  <si>
    <t>Итого по подпрограмме III</t>
  </si>
  <si>
    <t>Подпрограмма VII "Улучшение жилищных условий отдельных категорий многодетных семей"</t>
  </si>
  <si>
    <t>Итого по подпрограмме VII</t>
  </si>
  <si>
    <t xml:space="preserve">Основное мероприятие 02. Организация транспортного обслуживания населения </t>
  </si>
  <si>
    <t>Мероприятие 01.16.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</si>
  <si>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01.17.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</si>
  <si>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</si>
  <si>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</si>
  <si>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</si>
  <si>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Обеспечение деятельности высшего должностного лица.</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</si>
  <si>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</si>
  <si>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Произведены расходы на выплату заработной платы и начисления по заработной плате;  оплату услуг по содержанию имущества.</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</si>
  <si>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</si>
  <si>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Материально-техническое и транспортное обеспечение деятельности органов местного самоуправления.</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</si>
  <si>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</si>
  <si>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Ведется строительство пристройки к СОШ №6. Подготовительные работы, земляные работы.</t>
  </si>
  <si>
    <t xml:space="preserve">Строительно-монтажные работы будут проводится в 2-4 кварталах т.г. </t>
  </si>
  <si>
    <t>Ведется строительство СОШ на 1100 мест.</t>
  </si>
  <si>
    <t>Произведена оплата труда, налогов, коммунальных услуг и других текущих платежей. Проведено 6 мероприятий.</t>
  </si>
  <si>
    <t>Произведена оплата труда, налогов, коммунальных услуг и других текущих платежей. Проведено 37 мероприятий.</t>
  </si>
  <si>
    <t>Финансирование в 2022 году не предусмотрено.</t>
  </si>
  <si>
    <t>Проводятся конкурсные процедуры для заключения договора на ремонт спортивных площадок.</t>
  </si>
  <si>
    <t>Срок реализации мероприятия 3 квартал т.г.</t>
  </si>
  <si>
    <t>Мероприятие 01.02.05. Уборка спортивных площадок МБУ "Центр физической культуры и спорта "Федоскино"</t>
  </si>
  <si>
    <t>Заключен договор на оказание услуг по санитарному содержанию и уборке спортивных площадок.</t>
  </si>
  <si>
    <t>Оплата производится ежемесячно согласно договору.</t>
  </si>
  <si>
    <t>Мероприятие 01.02.06. Уборка спортивных площадок МАУ "Спортсооружения"</t>
  </si>
  <si>
    <t>Мероприятие 01.02.07. Текущий ремонт, обустройство и техническое переоснащение спортивных сооружений МБУ "Центр физической культуры и спорта "Федоскино"</t>
  </si>
  <si>
    <t>1.2.8</t>
  </si>
  <si>
    <t>Проведение конкурсных процедур запланировано на 2 квартал т.г.</t>
  </si>
  <si>
    <t>1.2.9</t>
  </si>
  <si>
    <t>Проведение аукциона запланировано  на 2 квартал т.г.</t>
  </si>
  <si>
    <t>1.2.10</t>
  </si>
  <si>
    <t>Мероприятие 01.02.10. Строительство хоккейной площадки в с. Марфино</t>
  </si>
  <si>
    <t>Во 2-м квартале 2022 года единовременно будут выплачены стипендии за высокие достижения в спорте лучшим спортсменам городского округа Мытищи.</t>
  </si>
  <si>
    <t>Проведена работа с руководителями сельскохозяйственных организаций о недопущении снижения поголовья животных.</t>
  </si>
  <si>
    <t>Подготовка аукционной документации.</t>
  </si>
  <si>
    <t>Проведение конкурентных процедур планируется во 2 кв. 2022 г.</t>
  </si>
  <si>
    <t>Денежные средства будут освоены до конца 2022 года.</t>
  </si>
  <si>
    <t xml:space="preserve">Проведено обучение по вопросам гражданской обороны, предупреждения и ликвидации чрезвычайных ситуаций, в котором приняли участие 4 человека. </t>
  </si>
  <si>
    <t>Выполнение работ по проведению лабораторных исследований планируется во 2-3 кварталах т.г.</t>
  </si>
  <si>
    <t>Подготовка документации для заключения контракта на оказание услуг по обеспечению безопасности жизни и здоровья граждан на водных объектах городского округа Мытищи для осуществления ежедневного  патрулирования акватории зон отдыха.</t>
  </si>
  <si>
    <t>Заключены контракты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</si>
  <si>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Основное мероприятие 02.
Реализация полномочий, возложенных на Главное управление гражданской защиты Московской области, и полномочий государственных казенных учреждений Московской области</t>
  </si>
  <si>
    <t>Мероприятие 02.25. 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</si>
  <si>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Проведено 19 мероприятий, самые значимые из них: Соревнования по лыжным гонкам "Мытищинская лыжня - 2022" (1000 чел.); Первенство городского округа Мытищи по спортивной (вольной) борьбе среди юношей и девушек до 18 лет (2005-2007 г.р.) (100 чел.); Турнир городского округа Мытищи по спортивной (вольной) борьбе (150 чел.); Кубок главы городского округа Мытищи по художественной гимнастике (групповые упражнения) (200 чел.); Лыжная гонка для самых маленьких "Ладушки-оладушки" в рамках празднования масленицы на территории городского округа Мытищи (60 чел.); Турнир городского округа Мытищи по греко-римской борьбе, посвященный Дню Защитника Отечества (200 чел.).</t>
  </si>
  <si>
    <t>Принято участие в мероприятиях: 
- Первенство России по мини-футболу (футзалу) среди мальчиков/девочек до 14 лет, юношей/девушек до 16 лет, юношей/девушек до 18 лет сезона 2021/2022 гг. 
(14 спортсменов); 
- Чемпионат России по универсальному бою среди мужчин и женщин 
(1 спортсмен).</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</si>
  <si>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</si>
  <si>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</si>
  <si>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 xml:space="preserve">Основное мероприятие 01
Организация библиотечного обслуживания населения муниципальными библиотеками Московской области
</t>
  </si>
  <si>
    <t>Срок реализации мероприятия 4 квартал текущего года.</t>
  </si>
  <si>
    <t xml:space="preserve">Мероприятие 01.04
Укрепление материально-технической базы и проведение текущего ремонта библиотек
</t>
  </si>
  <si>
    <t>Срок реализации мероприятия 2-4 кварталы текущего года.</t>
  </si>
  <si>
    <t xml:space="preserve">Мероприятие 01.04
 Укрепление материально- технической базы и проведение текущего ремонта театрально-концертных организаций
</t>
  </si>
  <si>
    <t>Закупка оборудования и проведение текущего ремонта муниципальных театров.</t>
  </si>
  <si>
    <t>Подготовка конкурсной документации для заключения контракта на оказание работ по  оборудованию автоматической пожарной сигнализацией запотолочного пространства.</t>
  </si>
  <si>
    <t>Срок реализации мероприятия 3-4 кварталы текущего года.</t>
  </si>
  <si>
    <t>Мероприятие A2.01 
Проведение культурно-массовых и творческих мероприятий в сфере культуры и искусства, в том числе фестивалей, конкурсов, выставок</t>
  </si>
  <si>
    <t xml:space="preserve">Мероприятие А1.02
Оснащение муниципальных учреждений культуры кинооборудованием
</t>
  </si>
  <si>
    <t xml:space="preserve">Основное мероприятие 01
Создание условий для реализации полномочий органов местного самоуправления
</t>
  </si>
  <si>
    <t>Мероприятие 01.02 
Мероприятия в сфере культуры</t>
  </si>
  <si>
    <t>Обеспечение деятельности муниципальных парков культуры и отдыха.</t>
  </si>
  <si>
    <t>Мероприятие 01.01.01 
Мероприятия управления культуры администрации городского округа Мытищи Московской области</t>
  </si>
  <si>
    <t xml:space="preserve">Произведена выплата  заработной платы с начислениями. </t>
  </si>
  <si>
    <t>Мероприятие 01.02 
Создание условий для массового отдыха жителей городского округа в парках культуры и отдыха</t>
  </si>
  <si>
    <t>Мероприятие 01.02.01 
Мероприятия в сфере культуры МБУК "ЕДП"</t>
  </si>
  <si>
    <t>Срок реализации мероприятия 2-3 кварталы текущего года.</t>
  </si>
  <si>
    <t>Мероприятие 03.01.
Предоставление гражданам субсидий на оплату жилого помещения и коммунальных услуг</t>
  </si>
  <si>
    <t xml:space="preserve">Жилищную субсидию получили 5 360 человек, в т.ч.:
многодетные семьи - 43 чел.;
одинокие матери - 47 чел.;
пенсионеры - 4 383 чел.;
студенты - 85 чел.;
безработные - 74 чел.;
иждивенцы - 429 чел.;
др. категории - 299 чел.
Пенсионеры являются основными получателями субсидии и составляют 81,8% от общего числа получателей субсидии.
</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</si>
  <si>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</si>
  <si>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</si>
  <si>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</si>
  <si>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</si>
  <si>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242 человека получили выплаты пенсии.</t>
  </si>
  <si>
    <t>Мероприятие 19.01. 
Оказание мер социальной поддержки отдельным категориям граждан</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</si>
  <si>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</si>
  <si>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 xml:space="preserve">4 493 человека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
</t>
  </si>
  <si>
    <t>Мероприятие 20.04.
Возмещение расходов на материально-техническое обеспечение клубов "Активное долголетие"</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</si>
  <si>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</si>
  <si>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Заключено соглашение между Министерством образования Московской области и администрацией городского округа Мытищи.</t>
  </si>
  <si>
    <t>Мероприятие 02.04. 
Повышение доступности объектов культуры, спорта, образования для инвалидов и маломобильных групп населения</t>
  </si>
  <si>
    <t>Мероприятие 03.01.
 Обеспечение реабилитации инвалидов социально-культурными методами и методами физической культуры и спорта</t>
  </si>
  <si>
    <t>Спортсмены - инвалиды приняли участие в Чемпионатах МО (спорт глухих) по: волейболу, шашкам и шахматам.</t>
  </si>
  <si>
    <t>Мероприятие 05.01. 
Мероприятия по организации отдыха детей в каникулярное время</t>
  </si>
  <si>
    <t>Организации мероприятий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</si>
  <si>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</si>
  <si>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Подготовлена конкурсная документация для заключения контракта по организации питания детей в оздоровительных лагерях с дневным пребыванием, организованных на базе общеобразовательных организаций.</t>
  </si>
  <si>
    <t>Срок реализации мероприятия 3 квартал текущего года.</t>
  </si>
  <si>
    <t>Организация мероприятий отдыха и оздоровления детей, находящихся в трудной жизненной ситуации и детей - инвалидов.</t>
  </si>
  <si>
    <t xml:space="preserve">Проводятся конкурсные процедуры для приобретения путевок  в организации отдыха детей и их оздоровления на территории Московской области и в санаторно-оздоровительные учреждения, расположенные в Ставропольском и Краснодарском краях.  </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</si>
  <si>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</si>
  <si>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 xml:space="preserve">Срок реализации мероприятия 2-4 кварталы текущего года.
</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</si>
  <si>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</si>
  <si>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</si>
  <si>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Основное мероприятие 01. 
Создание условий для реализации полномочий органов местного самоуправления</t>
  </si>
  <si>
    <t>Средства  бюджета Московской области</t>
  </si>
  <si>
    <t>Мероприятие 05.01.03
Обеспечение переданного государственного полномочия Московской области по созданию комиссии по делам несовершеннолетних и защите их прав муниципальных образований Московской области</t>
  </si>
  <si>
    <t>Произведены расходы на выплату заработной платы с начислениями.</t>
  </si>
  <si>
    <t xml:space="preserve">Завершено расследование 1 несчастного случая со смертельным исходом, который признан комиссией, как не связанный с производством. Организовано расследование 1 несчастного случая с тяжелыми последствиями.
</t>
  </si>
  <si>
    <t>Конкурс на предоставление субсидии СО НКО будет проведен в 4 квартале текущего года.</t>
  </si>
  <si>
    <t>Мероприятие 02.01. 
Предоставление имущественной и консультационной поддержки СО НКО</t>
  </si>
  <si>
    <r>
      <t>Предоставлено</t>
    </r>
    <r>
      <rPr>
        <sz val="14"/>
        <color rgb="FFFF0000"/>
        <rFont val="Times New Roman"/>
        <family val="1"/>
        <charset val="204"/>
      </rPr>
      <t xml:space="preserve"> </t>
    </r>
    <r>
      <rPr>
        <sz val="14"/>
        <color theme="1"/>
        <rFont val="Times New Roman"/>
        <family val="1"/>
        <charset val="204"/>
      </rPr>
      <t>1 329,2</t>
    </r>
    <r>
      <rPr>
        <sz val="14"/>
        <rFont val="Times New Roman"/>
        <family val="1"/>
        <charset val="204"/>
      </rPr>
      <t xml:space="preserve"> кв.м муниципального имущества в виде нежилых помещений для безвозмездного пользования 13 СО НКО. Консультационная поддержка оказана 38</t>
    </r>
    <r>
      <rPr>
        <sz val="14"/>
        <color rgb="FFFF0000"/>
        <rFont val="Times New Roman"/>
        <family val="1"/>
        <charset val="204"/>
      </rPr>
      <t xml:space="preserve"> </t>
    </r>
    <r>
      <rPr>
        <sz val="14"/>
        <rFont val="Times New Roman"/>
        <family val="1"/>
        <charset val="204"/>
      </rPr>
      <t xml:space="preserve">социально ориентированным некоммерческим организациям. 
</t>
    </r>
  </si>
  <si>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</si>
  <si>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</si>
  <si>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</si>
  <si>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07.03.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</si>
  <si>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Мероприятие 01.01. 
Организация и проведение мероприятий по гражданско-патриотическому и духовно-нравственному воспитанию молодежи</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</si>
  <si>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</si>
  <si>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</si>
  <si>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Приобретена сувенирная и наградная продукция для проведения мероприятия "Интеллектуальное шоу. Ворошиловский стрелок".</t>
  </si>
  <si>
    <t>Мероприятие 01.01.03. 
Организация и проведение мероприятий по вовлечению молодежи в здоровый образ жизни</t>
  </si>
  <si>
    <t>Приобретена наградная продукция для проведения  молодежного конкурса "Team Battle 2022".</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</si>
  <si>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</si>
  <si>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</si>
  <si>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Проведены мероприятия, направленные на поддержку и развитие молодежи.</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</si>
  <si>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</si>
  <si>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сезона "Открытой Мытищинской лиги КВН 2022".</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</si>
  <si>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</si>
  <si>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организации и проведения мероприятий "Мисс Мытищи 2022" и "Студенческая весна 2022".</t>
  </si>
  <si>
    <t>Мероприятие 01.01.05.03. 
Организация работы по популяризации молодежной политики в медиа-пространстве</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</si>
  <si>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</si>
  <si>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</si>
  <si>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</si>
  <si>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01.05.03.01. 
Обеспечение деятельности муниципального бюджетного учреждения "Молодежный центр "Звездный"</t>
  </si>
  <si>
    <t xml:space="preserve">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 </t>
  </si>
  <si>
    <t>1.5.1.1.</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</si>
  <si>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</si>
  <si>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t>
  </si>
  <si>
    <t>1.5.1.2.</t>
  </si>
  <si>
    <t>Мероприятие 01.05.04.02.  
Укрепление материально-технической базы и проведение текущего ремонта МБУ МЦ "Импульс"</t>
  </si>
  <si>
    <t>Мероприятие E8.02 
Формирование эффективной системы выявления, поддержки и развития способностей и талантов у детей и молодежи</t>
  </si>
  <si>
    <t>Мероприятие реализовано в 2021 году.</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</si>
  <si>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</si>
  <si>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 xml:space="preserve">Произведена оплата за предоставление интернет-трафика.  </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</si>
  <si>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</si>
  <si>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</si>
  <si>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</si>
  <si>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03. 
Цифровое государственное управление</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</si>
  <si>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</si>
  <si>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04.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</si>
  <si>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</si>
  <si>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7.7.</t>
  </si>
  <si>
    <t>7.8.</t>
  </si>
  <si>
    <t>Ведется строительство ФОК  с универсальным залом в с. Марфино.</t>
  </si>
  <si>
    <t>Детский сад на 510 мест по адресу: Московская область. г.о. Мытищи, п. Нагорное (ПИР и строительство)</t>
  </si>
  <si>
    <t xml:space="preserve">Заключен контракт на выполнение проектных, строительно-монтажных работ, поставку оборудования для комплектации объекта. </t>
  </si>
  <si>
    <t>Детский сад на 250 мест по адресу: Московская область, г. Мытищи, мкр. 17, ул. Колпакова (ПИР и строительство)</t>
  </si>
  <si>
    <t>Оплачен аванс за выдачу техусловий.</t>
  </si>
  <si>
    <t>Закупка на выполнение проектных, строительно-монтажных работ, поставку оборудования для комплектации объекта находится на рассмотрении Рабочей группы.</t>
  </si>
  <si>
    <t>Детский сад на 250 мест по адресу: Московская область, г. Мытищи, мкр. 25А, пер. 1-ый Рупасовский  (ПИР и строительство)</t>
  </si>
  <si>
    <t>Срок проектирования - декабрь 2022.</t>
  </si>
  <si>
    <t>Детский сад на 320 мест по адресу: Московская область, г.о. Мытищи, восточнее д. Погорелки</t>
  </si>
  <si>
    <t>Проектная документация на проверке в ГОУ МО "Мособлгосэкспертиза".</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</si>
  <si>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д.Погорелки.</t>
  </si>
  <si>
    <t>Ведется строительство. Подготовка аукционной документации на закупку оборудования для комплектации объекта</t>
  </si>
  <si>
    <t>Средняя общеобразовательная школа на 400 мест по адресу: Московская область, г. Мытищи, мкр. 6-14 (ПИР и строительство)</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</si>
  <si>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</si>
  <si>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Оплачен аванс за выдачу техусловий. Заключен контракт на выполнение проектно-изыскательских работ по строительству пристройки к СОШ №12.</t>
  </si>
  <si>
    <t>1100</t>
  </si>
  <si>
    <t>Оплачен аванс по договору на технологическое присоединение объекта к сетям инженерно-технического обеспечения. По контракту на выполнение проектных, строительно-монтажных работ, поставку оборудования для комплектации объекта ведется проектирование.</t>
  </si>
  <si>
    <t>Срок работ - 3 квартал 2022 года</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</si>
  <si>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  (в том числе кредиторская задолженность прошлых лет)</t>
  </si>
  <si>
    <t>82 чел./см</t>
  </si>
  <si>
    <t xml:space="preserve">Мероприятие 01.04.01
Укрепление материально-технической базы и проведение текущего ремонта МАУК "БИЦ"
</t>
  </si>
  <si>
    <t>Мероприятие 01.04.01
 Укрепление материально- технической базы и проведение текущего ремонта МБУК МТДК "ФЭСТ"</t>
  </si>
  <si>
    <t xml:space="preserve">Мероприятие 01.04.02 
Укрепление материально- технической базы и проведение текущего ремонта МБУК МТК "Огниво"
</t>
  </si>
  <si>
    <t>Основное мероприятие А2 Федеральный проект "Творческие люди"</t>
  </si>
  <si>
    <t xml:space="preserve">Основное мероприятие А1.
Федеральный проект "Культурная среда"
</t>
  </si>
  <si>
    <t>Городской округ Мытищи не принимает участие в федеральном проекте "Культурная среда".</t>
  </si>
  <si>
    <t xml:space="preserve">Мероприятие 01.02.02 
Укрепление материально-технической базы и проведение текущего ремонта МБУК "ЕДП"
</t>
  </si>
  <si>
    <t>Основное мероприятие E4. Федеральный проект "Цифровая образовательная среда"</t>
  </si>
  <si>
    <t>Мероприятие 01.05.04. 
Обеспечение деятельности муниципального бюджетного учреждения "Молодежный центр "Импульс"</t>
  </si>
  <si>
    <t>Основное мероприятие Е8. Федеральный проект "Социальная активность"</t>
  </si>
  <si>
    <t>2.7</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</si>
  <si>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</si>
  <si>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Мероприятие 05.01.03 
Организация летних туристических экспедиций ДЦ "Турист"</t>
  </si>
  <si>
    <t>Мероприятие будет реализовано в 
2023-2024 гг.</t>
  </si>
  <si>
    <t xml:space="preserve">Заключен договор на сумму 84,46 тыс.руб.                                                                                                                                     Ведется подготовка документации на сумму 
105,54 тыс.руб. </t>
  </si>
  <si>
    <t>Подготовка документации по приобретению спасательного и специального оборудования и снаряжения  на сумму 
100,0 тыс.руб.</t>
  </si>
  <si>
    <t xml:space="preserve">Подготовка документации по сбору, вывозу мусора с зон отдыха, подсыпки песка на береговые линии пляжных зон отдыха, на поставку кварцевого песка на сумму 1 270, 0 тыс.руб. </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</si>
  <si>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</si>
  <si>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Мероприятие 01.02.09. Ремонт кровли ФОК "Олимп"</t>
  </si>
  <si>
    <t>Мероприятие 01.02.08. Закупка автобуса для МАУ "ЦФКиС "Олимпик"</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</si>
  <si>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</si>
  <si>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3.1. Создание, содержание системно-аппаратного комплекса "Безопасный город"</t>
  </si>
  <si>
    <t>Подпрограмма 1 "Профилактика преступлений и иных правонарушений"</t>
  </si>
  <si>
    <t>Подпрограмма 5 "Обеспечение мероприятий гражданской обороны"</t>
  </si>
  <si>
    <t>Подпрограмма 6 "Обеспечивающая подпрограмма"</t>
  </si>
  <si>
    <t>Подпрограмма 1 "Профилактика заболеваний и формирование здорового образа жизни. Развитие первичной медико-санитарной помощи"</t>
  </si>
  <si>
    <t>Подпрограмма I "Создание условий для жилищного строительства"</t>
  </si>
  <si>
    <t xml:space="preserve">Мероприятие реализовано в 2021 году. </t>
  </si>
  <si>
    <t xml:space="preserve">Основное мероприятие 01.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
</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</si>
  <si>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</si>
  <si>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</si>
  <si>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05.01. 
Утверждение схем теплоснабжения городских округов (актуализированных схем теплоснабжения городских округов)
</t>
  </si>
  <si>
    <t>Мероприятие 05.03. 
Утверждение программ комплексного развития систем коммунальной инфраструктуры городских округов</t>
  </si>
  <si>
    <t xml:space="preserve">Мероприятие 01.01.
Установка (модернизация) ИТП с установкой теплообменника отопления и аппаратуры управления отоплением. </t>
  </si>
  <si>
    <t>Мероприятие 02.01.
Установка, замена, поверка общедомовых приборов учета энергетических ресурсов в многоквартирных домах.</t>
  </si>
  <si>
    <t xml:space="preserve">Мероприятие 02.02.
Выполнение работ по установке автоматизированных систем контроля за газовой безопасностью в жилых помещениях (квартирах) многоквартирных домов
</t>
  </si>
  <si>
    <t>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</si>
  <si>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</si>
  <si>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</si>
  <si>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</si>
  <si>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 
Расходы на обеспечение деятельности (оказание услуг) муниципальных учреждений в сфере жилищно-коммунального хозяйства</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</si>
  <si>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1 453,57  тыс. км. пробега,  перевезено 2047,2 тыс. пассажиров.</t>
  </si>
  <si>
    <t xml:space="preserve">Оплата производится авансовым платежом в размере 30% от годового объема, далее согласно актам сдачи-приемки работ по фактически выполненным объемам.
</t>
  </si>
  <si>
    <t xml:space="preserve">Мероприятие 02.03. 
Создание условий для предоставления транспортных услуг населению и организация транспортного обслуживания населения в границах </t>
  </si>
  <si>
    <t>городского округа (в части автомобильного транспорта)</t>
  </si>
  <si>
    <t>Приобретение транспортных средств запланировано в 4 квартале т.г.</t>
  </si>
  <si>
    <t>Приобретение оборудования запланировано в 4 квартале т.г.</t>
  </si>
  <si>
    <t xml:space="preserve">Установка систем ГЛОНАСС в 4 квартале т.г. </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</si>
  <si>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</si>
  <si>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</si>
  <si>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05. 
Ремонт, капитальный ремонт сети автомобильных дорог, мостов и путепроводов местного значения</t>
  </si>
  <si>
    <t xml:space="preserve">Заключены муниципальные контракты на общую сумму     64 191,1 тыс. руб. </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</si>
  <si>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</si>
  <si>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Проведение конкурентных процедур согласно плана-графика 2-3 квартал т.г. </t>
  </si>
  <si>
    <t>Мероприятие 05.05. 
Дорожная деятельность в отношении автомобильных дорог местного значения в границах городского округа</t>
  </si>
  <si>
    <t>Выполнены работы по содержанию:
- 2 734 тыс. м2 проезжих частей дорог;
- 329,1 тыс. м2 тротуаров.</t>
  </si>
  <si>
    <t xml:space="preserve">Срок окончания работ 31.12.2021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</si>
  <si>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Срок окончания работ 31.12.2021 года.</t>
  </si>
  <si>
    <t xml:space="preserve">Выполнены работы по содержанию:
- 84,1 км. сети ливневой канализации;
- 13 очистных сооружений;
ремонту 23 колодцев.   
</t>
  </si>
  <si>
    <t>Выполнены работы по содержанию и обслуживанию           5 шлагбаумов на привокзальной площади городского округа  Мытищи.</t>
  </si>
  <si>
    <t>Вывезено 22 единицы брошенного (бесхозяйного) транспорта.</t>
  </si>
  <si>
    <t xml:space="preserve">Проведение конкурентных процедур согласно плана-графика 2 квартал т.г. </t>
  </si>
  <si>
    <t>Получено 3 метеосправки.</t>
  </si>
  <si>
    <t xml:space="preserve">Разработка и реализация проектов (схем) организации дорожного движения </t>
  </si>
  <si>
    <t xml:space="preserve">Заключен муниципальный контракт на сумму 199,9 т.р. </t>
  </si>
  <si>
    <t xml:space="preserve">Строительство заездных карманов и посадочных площадок для увеличения пропускной способности улично-дорожной сети </t>
  </si>
  <si>
    <t xml:space="preserve">Обустройство и ремонт светофорных объектов </t>
  </si>
  <si>
    <t xml:space="preserve">Заключены муниципальные контракты на общую сумму            1 191,0 тыс. руб. </t>
  </si>
  <si>
    <t xml:space="preserve">Оборудование пешеходных переходов консолями над проезжей частью </t>
  </si>
  <si>
    <t xml:space="preserve">Обустройство (реконструкция) пешеходных переходов </t>
  </si>
  <si>
    <t xml:space="preserve">Обустройство пешеходных переходов светильниками </t>
  </si>
  <si>
    <t xml:space="preserve">Отделение улично-дорожной сети от тротуаров перильными ограждениями для исключения несанкционированного выхода пешеходов на проезжую часть </t>
  </si>
  <si>
    <t xml:space="preserve">Обустройство и ремонт искусственных неровностей на дорогах, а также прочих дорожных элементов </t>
  </si>
  <si>
    <t xml:space="preserve">Проведение конкурентных процедур согласно плана-графика 2 квартал т.г. 
</t>
  </si>
  <si>
    <t xml:space="preserve">Обращений не поступало. </t>
  </si>
  <si>
    <t xml:space="preserve"> </t>
  </si>
  <si>
    <t xml:space="preserve">Проведено 10 заседаний рабочей группы Комиссии по обеспечению безопасности дорожного движения на территории городского округа Мытищи.  </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</si>
  <si>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</si>
  <si>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 xml:space="preserve">Подготовлен 1 правовой акт в области обеспечения безопасности дорожного движения.
Рассмотрено 14 проектов организации дорожного движения на период эксплуатации и строительства. </t>
  </si>
  <si>
    <t>Выдано 76 согласований  по перевозке тяжеловесных или негабаритных грузов.</t>
  </si>
  <si>
    <t>Ведутся работы по содержанию открытой муниципальной автостоянки по адресу:
ул. Коминтерна д. 24.</t>
  </si>
  <si>
    <t xml:space="preserve">Устройство парковочных мест </t>
  </si>
  <si>
    <t xml:space="preserve">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 </t>
  </si>
  <si>
    <t>Подпрограмма I "Комфортная городская среда"</t>
  </si>
  <si>
    <t>Мероприятие реализовано в 2021 году</t>
  </si>
  <si>
    <t>Срок реализации мероприятия 3-4 квартал т.г.</t>
  </si>
  <si>
    <t xml:space="preserve">Мероприятие 01.09 
Создание новых и (или) благоустройство существующих парков культуры и отдыха за счет средств местного бюджета </t>
  </si>
  <si>
    <t xml:space="preserve">Подготовка аукционной документации. </t>
  </si>
  <si>
    <t xml:space="preserve">Проведение конкурентных процедур  на сумму 
2 243,70 т.р. планируется во 2 квартале т.г. </t>
  </si>
  <si>
    <t>Благоустройство общественных территорий.</t>
  </si>
  <si>
    <t>1.12.1</t>
  </si>
  <si>
    <t xml:space="preserve">Проведение конкурентных процедур 
1 001,00 т.р. планируется во 2 квартале т.г. </t>
  </si>
  <si>
    <t>1.12.2</t>
  </si>
  <si>
    <t xml:space="preserve">Проведение конкурентных процедур  на сумму 
600,00 т.р. планируется во 2 квартале т.г. </t>
  </si>
  <si>
    <t>1.12.3</t>
  </si>
  <si>
    <t>Обустройство пляжей за счет средств местного бюджета</t>
  </si>
  <si>
    <t>1.12.4</t>
  </si>
  <si>
    <t>Ремонт твердого покрытия, устройство тротуаров на общественных территориях</t>
  </si>
  <si>
    <t xml:space="preserve">Проведение конкурентных процедур  на сумму 
1 300,00  т.р. планируется  во 2 квартале т.г. </t>
  </si>
  <si>
    <t xml:space="preserve">Заключен муниципальный контракт на сумму 130,00 тыс. руб. 
Подготовка аукционной документации.
Ведутся работы по содержанию территории постоянного безвозмездного пользования расположенной в п. Поведники, (лесная тропинка). </t>
  </si>
  <si>
    <t xml:space="preserve">Проведение конкурентных процедур  на сумму 
4 370,00  т.р. планируется  во 2 квартале т.г. </t>
  </si>
  <si>
    <t>1.14</t>
  </si>
  <si>
    <t>1.15</t>
  </si>
  <si>
    <t>1.16</t>
  </si>
  <si>
    <t xml:space="preserve">Проведение конкурентных процедур на сумму 
500,00  т.р.  планируется во 2 квартале т.г. </t>
  </si>
  <si>
    <t xml:space="preserve">Проведение конкурентных процедур на сумму 
39 978,05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</si>
  <si>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1.13</t>
  </si>
  <si>
    <t xml:space="preserve">Заключены муниципальные контракты на сумму 748,0 т.р. на:
- поставку электроэнергии и материалов для обслуживания фонтанов;
- водоснабжение фонтанов.
 Проводятся работы по:
- осмотру технических помещений фонтанов;
- контролю уровня грунтовых вод;
- сохранности оборудования и обогрев помещений 4 насосных станций в зимний период. </t>
  </si>
  <si>
    <t>Мероприятие 01.20
Ямочный ремонт асфальтового покрытия дворовых территорий</t>
  </si>
  <si>
    <t xml:space="preserve">Проведение конкурентных процедур  на сумму 
3 903,40 т.р. планируется во 2 квартале т.г. </t>
  </si>
  <si>
    <t>Средства бюджета городского округа Мытищ</t>
  </si>
  <si>
    <t>1.17</t>
  </si>
  <si>
    <t>Мероприятия 01.21 
Создание и ремонт пешеходных коммуникаций</t>
  </si>
  <si>
    <t xml:space="preserve">Проведение конкурентных процедур  на сумму 
6 564,30 т.р. планируется во 2 квартале т.г. </t>
  </si>
  <si>
    <t xml:space="preserve">Заключено соглашение с Министерством ЖКХ Московской области о предоставлении субсидии от 13.01.2022 № 34С-РП/2022. 
Утвержден адресный перечень подъездов. </t>
  </si>
  <si>
    <t xml:space="preserve">Реализация мероприятия без привлечения средств городского округа Мытищи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Подписаны акты  выполненных работ по 5 домам. </t>
  </si>
  <si>
    <t xml:space="preserve">Денежные средства городского округа Мытищи расходуются по мере необходимости.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</si>
  <si>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
</t>
  </si>
  <si>
    <t>исполнение</t>
  </si>
  <si>
    <t>Освоение денежных средств планируется  в последующие периоды 2022 г.</t>
  </si>
  <si>
    <t>86 чел./см</t>
  </si>
  <si>
    <t>Ведутся работы по устройству футбольного поля. Выполнено: строительство здания ИТП, здания трибун, здания КПП</t>
  </si>
  <si>
    <t>Выполнение мероприятия планируется в IV квартале 2022.</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</si>
  <si>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</si>
  <si>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Подпрограмма 3 "Развитие малого и среднего предпринимательства"</t>
  </si>
  <si>
    <t>Подпрограмма 1 "Инвестиции"</t>
  </si>
  <si>
    <t xml:space="preserve">Выплаты компенсации части родительской платы произведены по фактически представленным документам за январь-февраль текущего года. Компенсация выплачена на 8 833,4 детей. </t>
  </si>
  <si>
    <t>Выплата за март будет произведена в апреле 2022 года.</t>
  </si>
  <si>
    <t>Основное мероприятие 01 "Повышение энергетической эффективности муниципальных учреждений Московской области"</t>
  </si>
  <si>
    <t>Основное мероприятие 02 "Организация учета энергоресурсов в жилищном фонде Московской области"</t>
  </si>
  <si>
    <t>Основное мероприятие 03 "Повышение энергетической эффективности многоквартирных домов"</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</si>
  <si>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</si>
  <si>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3 946,70 т.р планируется во 2 квартале т.г.</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</si>
  <si>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</si>
  <si>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Проведение конкурентных процедур на сумму               4 000,00 т.р. планируется во 2 квартале т.г.
</t>
  </si>
  <si>
    <t xml:space="preserve">Проведение конкурентных процедур на общую сумму 
10 000,00 т.р. планируется во 2 квартале т.г. </t>
  </si>
  <si>
    <t>Мероприятие 01.35
Реализация программ формирования современной городской среды в части благоустройства общественных территорий за счет средств местного бюджета</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</si>
  <si>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</si>
  <si>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01.37
Благоустройство лесопарковых зон</t>
  </si>
  <si>
    <t>Мероприятие 01.38
Обустройство пляжей</t>
  </si>
  <si>
    <t xml:space="preserve">Проведение конкурентных процедур  на сумму 
102 677,17  т.р.                                
планируется  во                        2  квартале т.г. </t>
  </si>
  <si>
    <t>Мероприятие 01.40
Замена и модернизация детских игровых площадок</t>
  </si>
  <si>
    <t xml:space="preserve">Проведение конкурентных процедур  на сумму 
92 498,77  т.р. планируется  во 2 квартале т.г. </t>
  </si>
  <si>
    <t>Мероприятие 01.43
Комплексное благоустройство  территорий (создание новых элементов)</t>
  </si>
  <si>
    <t>Заключен муниципальный контракт на сумму 
30 053,91 т.р.  В рамках которого ведутся работы по благоустройству детских игровых площадок по адресу:
- ул. Колпакова д.21,  д.32/2;
- ул. Стрелковая д. 6;
-  ул. Мира д. 12;
- ул. Зеленая 7;
- ул. Юбилейная 44.</t>
  </si>
  <si>
    <t xml:space="preserve">Проведение конкурентных процедур  на сумму 
4 645,50  т.р. планируется во 2 квартале т.г. </t>
  </si>
  <si>
    <t xml:space="preserve">Мероприятие F2.03
Реализация программ формирования современной городской среды в части благоустройства общественных территорий
</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</si>
  <si>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</si>
  <si>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</si>
  <si>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</si>
  <si>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Мероприятие 01.08
Финансовое обеспечение (оказание услуг) муниципальных казенных учреждений в сфере благоустройства</t>
  </si>
  <si>
    <t xml:space="preserve">Срок реализации мероприятия до 31.12.2022. </t>
  </si>
  <si>
    <t>Мероприятие 01.10
Содержание и текущий ремонт покрытий</t>
  </si>
  <si>
    <t>Мероприятие 01.12
Соответствие внешнего вида ограждений региональным требованиям</t>
  </si>
  <si>
    <t>Мероприятие 01.13
Содержание и текущий ремонт элементов объектов благоустройства</t>
  </si>
  <si>
    <t>Мероприятие 01.14
Озеленение территорий</t>
  </si>
  <si>
    <t xml:space="preserve">Заключены муниципальные контракты на общую сумму                         1 077,00 тыс. руб. 
Выполнены работы по удалению 374 м3 сухостойных больных и аварийных деревьев.
</t>
  </si>
  <si>
    <t>Проведение конкурентных процедур  на сумму                                       742,40 т.р. планируется во 2 квартале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</si>
  <si>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Мероприятие 01.15
Содержание, ремонт и восстановление уличного освещения</t>
  </si>
  <si>
    <t xml:space="preserve">Проведение конкурентных процедур  на сумму                                   1 014,69 т.р. планируется во 2-4 кварталах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</si>
  <si>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100 000,00 т.р. планируется во 2-3 кварталах т.г.</t>
  </si>
  <si>
    <t>Мероприятие 01.18
Содержание туалетных кабин</t>
  </si>
  <si>
    <t xml:space="preserve">Заключен муниципальный контракт на сумму 119,40 т.р. на предоставление во временное пользование 9 кабин в день.  </t>
  </si>
  <si>
    <t xml:space="preserve">Проведение конкурентных процедур на сумму                               180,60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</si>
  <si>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01.19
Содержание и ремонт водных объектов (прудов) и устройств</t>
  </si>
  <si>
    <t>Проведение конкурентных процедур  на сумму                                  582,00 т.р. планируется во 2-3 кварталах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</si>
  <si>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Основное мероприятие 01 "Приведение в надлежащее состояние подъездов в многоквартирных домах"</t>
  </si>
  <si>
    <t xml:space="preserve">Мероприятие 01.01
Ремонт подъездов в многоквартирных домах
</t>
  </si>
  <si>
    <t>Мероприятие 02.01 
Проведение капитального ремонта многоквартирных домов на территории Московской области</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</si>
  <si>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</si>
  <si>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Подпрограмма 7 "Улучшение жилищных условий отдельных категорий многодетных семей"</t>
  </si>
  <si>
    <t>Подпрограмма 2 "Обеспечение мероприятий по переселению граждан из аварийного жилищного фонда Московской области"</t>
  </si>
  <si>
    <t>Подпрограмма 5 "Обеспечивающая подпрограмма""</t>
  </si>
  <si>
    <t>Заключен муниципальный контракт на ремонт помещений для размещения ДДУ по ул.Шараповская, д.8, корп.1.</t>
  </si>
  <si>
    <t>Направлены заявки в Министерство образования Московской области на финансирование из бюджета Московской области.</t>
  </si>
  <si>
    <t>Расходы запланированы на июнь-июль 2022 года.</t>
  </si>
  <si>
    <t xml:space="preserve">Оплата произведена за январь-февраль текущего года по фактически представленным документам. </t>
  </si>
  <si>
    <t>Оплата за март произведена в апреле 2022 года.</t>
  </si>
  <si>
    <t xml:space="preserve">Расходы произведены по фактической посещаемости учащихся за январь-февраль 2022 года. </t>
  </si>
  <si>
    <t>Оплата за март произведена в апреле текущего года.</t>
  </si>
  <si>
    <t>В соответствии с план- графиком закупки проведение конкурсных процедур во втором квартале, выполнение работ в летний период.</t>
  </si>
  <si>
    <t>В соответствии с план- графиком закупок проведение конкурсных процедур во втором квартале т.г., выполнение работ в летний период.</t>
  </si>
  <si>
    <t>Произведена выплата за январь-март 2022 года                                         1291 классному руководителю за фактически отработанное время.</t>
  </si>
  <si>
    <t>Заключено соглашение на предоставление субсидии между управлением образования и развитием социальной сферы и АНОО ШКОЛА ВЕКТОР 31.01.2022. Денежные средства перечислены за январь и февраль 2022 года из средств местного бюджета.</t>
  </si>
  <si>
    <t xml:space="preserve">Выплата заработной платы сотрудникам муниципальных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</si>
  <si>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t>
  </si>
  <si>
    <t xml:space="preserve">Выплата заработной платы сотрудникам частных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</si>
  <si>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 Выплаты производятся в соответствии с документами, представленными частными школами.</t>
  </si>
  <si>
    <t xml:space="preserve">Компенсация проезда за январь-февраль текущего года произведена по фактически представленным документам. </t>
  </si>
  <si>
    <t>Оплата произведена по фактической посещаемости за январь-март 2022 года.</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</si>
  <si>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t>
  </si>
  <si>
    <t xml:space="preserve">Оплата производится ежемесячно согласно договору. </t>
  </si>
  <si>
    <t xml:space="preserve">Обучение проводится по рекомендации Министерства физической культуры и спорта Московской области. За  отчетный период рекомендаций не поступало. </t>
  </si>
  <si>
    <t xml:space="preserve">Проведение закупочных процедур на сумму                             12 614,9 т.р. согласно плана-графика 2 квартал т.г. </t>
  </si>
  <si>
    <t xml:space="preserve">Проведение конкурентных процедур согласно плана-графика  2 квартал т.г. </t>
  </si>
  <si>
    <t xml:space="preserve">Заключен муниципальный контракт на сумму 379,2 т.р. по благоустройству искусственно-дорожных неровностей.  </t>
  </si>
  <si>
    <t xml:space="preserve">По итогам голосования "Инициативное бюджетирование" будет сформирован перечень адресов. 
Срок реализации мероприятия 2-3 квартал т.г.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</si>
  <si>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</si>
  <si>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Основное мероприятие
02  "Переселение граждан из аварийного жилищного фонда"
</t>
  </si>
  <si>
    <t>Мероприятия, направленные на дополнительную ежемесячную выплату стимулирующего характера 4 диспетчерам и 20 операторам единой дежурно-диспетчерской службы, реализуются в течение года.</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</si>
  <si>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 система мониторинга ЖКХ (теплосеть, водоканал, газ, электросеть) - СМС-сообщения в ДДС организации с датчиков мониторинга;
- мониторинг уровня воды на Пироговской плотине №27 ФГУП "Канал им. Москвы";
- система видеонаблюдения "Безопасный регион";
- Региональная (территориальная) автоматизированная система централизованного оповещения РАСЦО (ТАСЦО) – П-160 в МУ "ЕДДС Мытищи" г. Мытищи ул. Щербакова д.10.
       </t>
  </si>
  <si>
    <t>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Проведены 3 круглых стола по вопросам деятельности СО НКО  в сфере социальной защиты населения и физической культуры и спорта.</t>
  </si>
  <si>
    <t>Обеспечение деятельности муниципального бюджетного учреждения "Молодежный центр "Импульс".</t>
  </si>
  <si>
    <t>Проводятся мероприятия по включению объекта СОШ на 400 мест                                              (мкр. 6-14 г. Мытищи) в государственную программу.</t>
  </si>
  <si>
    <t>Продолжение п. 3</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</si>
  <si>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</si>
  <si>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Продолжение п. 4.2</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</si>
  <si>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</si>
  <si>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Основное мероприятие 01. "Финансовое обеспечение деятельности образовательных организаций"                                </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</si>
  <si>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</si>
  <si>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</si>
  <si>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</si>
  <si>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Основное мероприятие Е1. Федеральный проект "Современная школа"                                </t>
  </si>
  <si>
    <t xml:space="preserve">Основное мероприятие А1. Федеральный проект "Культурная среда"                                  </t>
  </si>
  <si>
    <t xml:space="preserve">Основное мероприятие 01. "Создание условий для реализации полномочий органов местного самоуправления"                                  </t>
  </si>
  <si>
    <t>Основное мероприятие 01. "Проведение капитального ремонта объектов дошкольного образования, закупка оборудования"</t>
  </si>
  <si>
    <t>Подпрограмма 5. "Обеспечивающая подпрограмма"</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</si>
  <si>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</si>
  <si>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01.05.01. 
Обеспечение деятельности муниципального бюджетного учреждения "Дворец молодежи"</t>
  </si>
  <si>
    <t>Мероприятие 01.05.02.
Обеспечение деятельности муниципального бюджетного учреждения "Молодежный центр "Маяк"</t>
  </si>
  <si>
    <t>Мероприятие 01.05.03.
Обеспечение деятельности муниципального бюджетного учреждения "Молодежный центр "Звёздный"</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</si>
  <si>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</si>
  <si>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 xml:space="preserve">Основное мероприятие 01 "Благоустройство общественных территорий муниципальных образований
Московской области"
</t>
  </si>
  <si>
    <t>Основное мероприятие F2- "Формирование комфортной городской среды" национального проекта "Жилье и городская среда"</t>
  </si>
  <si>
    <t>Произведены расходы по заработной плате, коммунальным услугам,  техническому обслуживанию имущества, оплате за продукты питания в детских садах и другие расходы.</t>
  </si>
  <si>
    <t>Произведены расходы заработной плате, коммунальным услугам, по техническому обслуживанию имущества и другие расходы.</t>
  </si>
  <si>
    <t>Произведены расходы по заработной плате, коммунальным услугам, техническому обслуживанию имущества в общеобразовательных учреждениях и другие расходы.</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</si>
  <si>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Начало выполнения ремонтных работ после получения положительного заключения госэкспертизы проектной документации
</t>
  </si>
  <si>
    <t>Заключено соглашение между министерством образования Московской области и администрацией городского округа Мытищи о предоставлении субсидии. Проводятся конкурсные процедуры.</t>
  </si>
  <si>
    <t xml:space="preserve">От управляющих организаций не поданы заявления в ГУ МО "Государственная жилищная инспекция Московской области".
</t>
  </si>
  <si>
    <t xml:space="preserve">Разница в фактических объемах финансирования и исполнения программного мероприятия обусловлена предоставлением актов о выполненных работах в апреле т.г. </t>
  </si>
  <si>
    <t xml:space="preserve">Выполнены работы по:                          1) содержанию:
- 35 транспортных светофорных объектов; 
- 4 910 дорожных знаков;
- 78 светофорных объектов, 
оснащенных сигнальными датчиками типа Т-7;
2) ремонту:
- (ямочный) 1 615 м2 асфальтового покрытия дорог;
- пешеходного перехода на ул. Железнодорожная (около ж/д станции Тайнинская);
3) замене 50 стекол в автопавильонах. 
4) установке 1 зеркала для обеспечения видимости. 
</t>
  </si>
  <si>
    <t xml:space="preserve">Проведение конкурентных процедур на сумму                                819,0 т.р.  согласно плана-графика 2 квартал т.г. 
</t>
  </si>
  <si>
    <t>Заключен муниципальный контракт на сумму 8 600,00 т.р., в рамках которого ведется  разработка проектно-сметной документации по благоустройству парка "Ветеранов".</t>
  </si>
  <si>
    <t>Заключено 2 муниципальных контракта на общую сумму 
1 036,8 т.р., в рамках которых проводится:
- разработка комплексных мероприятий по благоустройству пляжной зоны в  д. Новосельцево;
-  экспертиза сметной документации по объекту "Обустройство пляжа Новосельцево".</t>
  </si>
  <si>
    <t xml:space="preserve">Заключены муниципальные контракты на общую сумму                 215 383,67 тыс. руб., в рамках которых проводятся работы содержанию территорий общего пользования.
Выполнено содержание:
- 573 288 м2 проезжей части дорог;
- 66 028 м2 тротуаров и пешеходных дорожек;
- 864 м2 пешеходных мостов.   
</t>
  </si>
  <si>
    <t xml:space="preserve">Выполнено содержание: 
- 190 709,88 м2 территорий общего пользования;
- 20 570,5 м2 дорожек с асфальтовым покрытием и тротуарной плитки;
- 1 035м2 межквартальных проездов;
- 3 610 м2 площадок для выгула собак;
- 12 011 м2 детских игровых площадок;
- 32 памятников и 3 обелисков;
- 16 606,42 м2 дорожек и тротуаров.
Проведены мероприятия по: 
- обследованию и выявлению аварийных деревьев;
- вырубки и опиловки сухостоя.  
</t>
  </si>
  <si>
    <t xml:space="preserve">Заключены муниципальные контракты на общую сумму 
33 425,98 т.р.
Выполнено сезонное содержание парков культуры и отдыха, территории Пироговского (Мытищинского), Марфинского ("Парк Героев") и Хлебниковского ("Шереметьевский парк") лесопарков; 34 662,8 м2 дорожек; 566 580 м2 газонов;                           2 995 м2 детских игровых площадок, 388 567,5 м2 придомовой территории,                                7 площадок для выгула собак, 29 тренажерных площадок,                      1 302 скамеек.
Оказаны услуги по круглосуточной охране.
Проведены работы по рыхлению снежных масс в общем объеме 3 600 м/ч.
</t>
  </si>
  <si>
    <t xml:space="preserve">Заключены муниципальные контракты на общую сумму                     78 657,02 тыс. руб., в рамках которых проводятся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Оплачено 1 079 535,00 кВт/Ч.
Выполнена замена:
- 2 опор;
-  216 светильников;
- 802 лампы;
- 612 м. провода СИП;
- 30 м кабеля ВВГ;
- 104 м кабеля; 
Ремонт 3 светильников.
</t>
  </si>
  <si>
    <t>Перевозки осуществлялись в соответствии с муниципальными контрактами, заключенными с
ИП Матвеенко А.П.,
ИП Миксюк Н.С.
Транспорт выделялся на                            23 мероприятия, в рамках которых перевезено 10 004 чел.</t>
  </si>
  <si>
    <t xml:space="preserve">Заключен муниципальный контракт на сумму 15 554,8 т.р., в рамках которого ведется разработка проектно-изыскательских работ по капитальному ремонту подъездных работ к территориям садоводческих и огороднических некоммерческих товариществ. 
</t>
  </si>
  <si>
    <t>Основное мероприятие 02. Информационная безопасность</t>
  </si>
  <si>
    <t>Продолжение п. 2.</t>
  </si>
  <si>
    <t>Подпрограмма 2 "Строительство (реконструкция) объектов культуры"</t>
  </si>
  <si>
    <t>Основное мероприятие 01. Организация строительства (реконструкции) объектов культуры</t>
  </si>
  <si>
    <t>Основное мероприятие А1. Культурная среда</t>
  </si>
  <si>
    <t xml:space="preserve">Мероприятие А1.01.
Строительство (реконструкция) объектов культуры
</t>
  </si>
  <si>
    <t>Мероприятие 01.02. Проектирование и строительство дошкольных образовательных организаций в целях синхронизации с жилой застройкой</t>
  </si>
  <si>
    <t xml:space="preserve">Мероприятие 02.02
Строительство (реконструкция) объектов общего образования муниципальной собственности
</t>
  </si>
  <si>
    <t xml:space="preserve">Мероприятие 02.03
Капитальные вложения в объекты общего образования 
</t>
  </si>
  <si>
    <t>Основное мероприятие Е1. Современная школа</t>
  </si>
  <si>
    <t>Мероприятие Е1.01 Реализация мероприятий по содействию созданию    в субъектах Российской Федерации новых мест в общеобразовательных организациях</t>
  </si>
  <si>
    <t xml:space="preserve">Мероприятие Е1.04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t>
  </si>
  <si>
    <t>Здание муниципального бюджетного учреждения культуры «Мытищинский театр драмы и комедии «ФЭСТ» (в том числе проектно-изыскательские работы)</t>
  </si>
  <si>
    <t>Средняя общеобразовательная школа на 1100 мест по адресу: Московская область, г.о. Мытищи, п. Нагорное (ПИР и строительство)</t>
  </si>
  <si>
    <t>Средства Федерального бюджета</t>
  </si>
  <si>
    <t>Средняя общеобразовательная школа на 1100 мест по адресу: Московская область, г.о. Мытищи, д. Сухарево. ул. Школьная, стр. 18 (ПИР и строительство)</t>
  </si>
  <si>
    <t>Основное мероприятие 09. Социальная поддержка отдельных категорий граждан и почетных граждан Московской области</t>
  </si>
  <si>
    <t>Мероприятие 09.01. Оказание мер социальной поддержки отдельным категориям граждан</t>
  </si>
  <si>
    <t>Мероприятие 10.01. Поощрение и поздравление граждан в связи с праздниками, памятными датами</t>
  </si>
  <si>
    <t>Мероприятие 10.02. Организация и проведение мероприятий в социальной сфере, посвященных знаменательным событиям и памятным датам, установленным в Российской Федерации, Московской области, муниципальном образовании</t>
  </si>
  <si>
    <t>Основное мероприятие 15. Предоставление государственных гарантий муниципальным служащим, поощрение за муниципальную службу</t>
  </si>
  <si>
    <t>Основное мероприятие 03. Мероприятия по организации отдыха детей в каникулярное время</t>
  </si>
  <si>
    <t xml:space="preserve">Мероприятие 03.01.01.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
</t>
  </si>
  <si>
    <t xml:space="preserve">Мероприятие 03.01.02.
Организация отдыха и оздоровления детей и подростков в оздоровительных учреждениях военно-патриотической направленности
</t>
  </si>
  <si>
    <t xml:space="preserve">Мероприятие 03.01.03.
Организация летних туристических экспедиций ДЦ «Турист»
</t>
  </si>
  <si>
    <t xml:space="preserve">Мероприятие 03.01.05. 
Частичная компенсация стоимости путевки для детей, граждан РФ, имеющих постоянное место жительства на территории городского округа Мытищи
</t>
  </si>
  <si>
    <t>Подпрограмма 4 "Содействие занятости населения, развитие трудовых ресурсов и охраны труда"</t>
  </si>
  <si>
    <t>Основное мероприятие 03. Профилактика производственного травматизма</t>
  </si>
  <si>
    <t>В пределах финансовых средств, предусмотренных на основную деятельность</t>
  </si>
  <si>
    <t>Мероприятие 03.02. Координация проведения обучения по охране труда работников, в том числе организация обучения по охране труда руководителей специалистов организаций муниципальной собственности</t>
  </si>
  <si>
    <t>Основное мероприятие 03.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</si>
  <si>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</si>
  <si>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Основное мероприятие 01. Развитие негосударственного сектора социального обслуживания</t>
  </si>
  <si>
    <t xml:space="preserve">Мероприятие 01.02.
Предоставление субсидии СО НКО в сфере социальной защиты населения
</t>
  </si>
  <si>
    <t xml:space="preserve">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
</t>
  </si>
  <si>
    <t>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t>
  </si>
  <si>
    <t>Подпрограмма 6 "Развитие и поддержка социально ориентированных некоммерческих организаций"</t>
  </si>
  <si>
    <t>Основное мероприятие F2. Формирование комфортной городской среды</t>
  </si>
  <si>
    <t xml:space="preserve">Мероприятие F2.01.
Реализация программ формирования современной городской среды в части благоустройства общественных территорий
</t>
  </si>
  <si>
    <t xml:space="preserve">Мероприятие F2.02.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</si>
  <si>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F2.03.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</si>
  <si>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Основное 
мероприятие 01. Благоустройство общественных территорий муниципальных образований Московской области
</t>
  </si>
  <si>
    <t xml:space="preserve">Мероприятие 01.03. Обустройство и установка детских, игровых площадок на территории муниципальных образований 
</t>
  </si>
  <si>
    <t xml:space="preserve">Мероприятие 01.06. Благоустройство пространств для активного отдыха
</t>
  </si>
  <si>
    <t xml:space="preserve">Мероприятие 01.20.
Благоустройство общественных территорий муниципальных образований Московской области (за исключением мероприятий по содержанию территорий)
</t>
  </si>
  <si>
    <t xml:space="preserve">Мероприятие 01.21.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</si>
  <si>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01.22.
Устройство систем наружного освещения в рамках реализации проекта «Светлый город» за счет средств местного бюджета
</t>
  </si>
  <si>
    <t xml:space="preserve">Мероприятие 01.01
Расходы на обеспечение деятельности (оказание услуг) муниципальных учреждений – библиотеки
</t>
  </si>
  <si>
    <t>Мероприятие 01.01.01 
Расходы на обеспечение деятельности (оказание услуг) МБУК "МЦБ"</t>
  </si>
  <si>
    <t>Мероприятие 01.03
Государственная поддержка отрасли культуры (модернизация библиотек в части комплектования книжных фондов муниципальных общедоступных библиотек)</t>
  </si>
  <si>
    <t xml:space="preserve">Мероприятие F2.01.
Ремонт дворовых территорий
</t>
  </si>
  <si>
    <t xml:space="preserve">Основное 
мероприятие 01.
Обеспечение комфортной среды проживания на территории муниципального образования Московской области
</t>
  </si>
  <si>
    <t xml:space="preserve">Мероприятие 01.01.
Ямочный ремонт асфальтового покрытия дворовых территорий
</t>
  </si>
  <si>
    <t xml:space="preserve">Мероприятие 01.02.
Создание и ремонт пешеходных коммуникаций
</t>
  </si>
  <si>
    <t xml:space="preserve">Мероприятие 01.03.
Создание административных комиссий, уполномоченных рассматривать дела об административных правонарушениях в сфере благоустройства
</t>
  </si>
  <si>
    <t xml:space="preserve">Мероприятие 01.04.
Приобретение коммунальной техники
</t>
  </si>
  <si>
    <t xml:space="preserve">Мероприятие 01.15.
Содержание дворовых территорий 
Площадь дворовых территорий, содержащихся за счет бюджетных средств, кв. м
</t>
  </si>
  <si>
    <t xml:space="preserve">Мероприятие 01.16.
Содержание в чистоте территорий города (общественные пространства)
</t>
  </si>
  <si>
    <t xml:space="preserve">Мероприятие 01.17.
Комплексное благоустройство дворовых территорий (установка новых и замена существующих элементов)
</t>
  </si>
  <si>
    <t>2.8</t>
  </si>
  <si>
    <t xml:space="preserve">Мероприятие 01.18.
Содержание парков культуры и отдыха
</t>
  </si>
  <si>
    <t>2.9</t>
  </si>
  <si>
    <t xml:space="preserve">Мероприятие 01.19. Содержание объектов дорожного хозяйства (внутриквартальные проезды)
</t>
  </si>
  <si>
    <t>2.10</t>
  </si>
  <si>
    <t xml:space="preserve">Мероприятие 01.20.
Замена и модернизация детских игровых площадок
</t>
  </si>
  <si>
    <t>2.11</t>
  </si>
  <si>
    <t xml:space="preserve">Мероприятие 01.21.
Содержание, ремонт и восстановление уличного освещения 
</t>
  </si>
  <si>
    <t>2.12</t>
  </si>
  <si>
    <t xml:space="preserve">Мероприятие 01.22.
Замена неэнергоэффективных светильников наружного освещения
</t>
  </si>
  <si>
    <t>2.13</t>
  </si>
  <si>
    <t xml:space="preserve">Мероприятие 01.23.
Установка шкафов управления наружным освещением
</t>
  </si>
  <si>
    <t xml:space="preserve">Мероприятие 01.24.
Ликвидация несанкционированных навалов мусора
</t>
  </si>
  <si>
    <t xml:space="preserve">Мероприятие 01.25.
Организация общественных работ, субботников
</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</si>
  <si>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</si>
  <si>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Мероприятие 02.01.
Проведение капительного ремонта многоквартирных домов на территории Московской области 
</t>
  </si>
  <si>
    <t xml:space="preserve">Мероприятие 03.01. Ремонт подъездов в многоквартирных домах
</t>
  </si>
  <si>
    <t xml:space="preserve">Основное 
мероприятие 03. 
Приведение в надлежащее состояние подъездов в многоквартирных домах  
</t>
  </si>
  <si>
    <t>Подпрограмма III "Обеспечивающая подпрограмма"</t>
  </si>
  <si>
    <t>Подпрограмма III  "Обеспечивающая подпрограмма"</t>
  </si>
  <si>
    <t xml:space="preserve">Мероприятие 01.01.
Обеспечение деятельности муниципальных органов - учреждения в сфере жилищно-коммунального хозяйства и благоустройства
</t>
  </si>
  <si>
    <t>Внебюджетные источники</t>
  </si>
  <si>
    <t>ё</t>
  </si>
  <si>
    <t>Подпрограмма 1 "Общее образование"</t>
  </si>
  <si>
    <t xml:space="preserve">Основное мероприятие 01. 
Финансовое обеспечение деятельности образовательных организаций
</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</si>
  <si>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</si>
  <si>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01.02.
Обеспечение подвоза обучающихся к месту обучения в муниципальных общеобразовательных организациях в Московской области, расположенных в сельских населенных пунктах за счет средств местного бюджета
</t>
  </si>
  <si>
    <t xml:space="preserve">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</si>
  <si>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01.08.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t>
  </si>
  <si>
    <t xml:space="preserve">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t>
  </si>
  <si>
    <t xml:space="preserve">Мероприятие 01.11.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
</t>
  </si>
  <si>
    <t xml:space="preserve">Мероприятие 01.12. 
Укрепление материально-технической базы и проведение текущего ремонта общеобразовательных организаций
</t>
  </si>
  <si>
    <t xml:space="preserve">Мероприятие 01.13.
Профессиональная физическая охрана муниципальных учреждений в сфере общеобразовательных организаций
</t>
  </si>
  <si>
    <t>1.10.</t>
  </si>
  <si>
    <t xml:space="preserve">Мероприятие 01.18. 
Укрепление материально-технической базы и проведение текущего ремонта учреждений дошкольного образования
</t>
  </si>
  <si>
    <t>1.11.</t>
  </si>
  <si>
    <t xml:space="preserve">Мероприятие 01.19. 
Профессиональная физическая охрана муниципальных учреждений дошкольного образования
</t>
  </si>
  <si>
    <t xml:space="preserve">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
</t>
  </si>
  <si>
    <t xml:space="preserve">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
</t>
  </si>
  <si>
    <t xml:space="preserve">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t>
  </si>
  <si>
    <t xml:space="preserve">Мероприятие 02.13. 
Создание и содержание дополнительных мест для детей в возрасте от 1,5 до 7 лет в организациях, осуществляющих присмотр и уход за детьми
</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</si>
  <si>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</si>
  <si>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</si>
  <si>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Мероприятие 08.08. 
Устройство спортивных и детских площадок на территории муниципальных общеобразовательных организаций
</t>
  </si>
  <si>
    <t xml:space="preserve">Мероприятие Е1.01.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</si>
  <si>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8.1.</t>
  </si>
  <si>
    <t xml:space="preserve">Мероприятие Р2.01. 
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</si>
  <si>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 xml:space="preserve">Подпрограмма 2 "Дополнительное образование, воспитание и психолого-социальное сопровождение детей" </t>
  </si>
  <si>
    <t xml:space="preserve">Основное мероприятие 02.
Финансовое обеспечение деятельности организаций дополнительного образования
</t>
  </si>
  <si>
    <t>Мероприятие 02.03. Профессиональная физическая охрана муниципальных учреждений дополнительного образования</t>
  </si>
  <si>
    <t xml:space="preserve">Основное мероприятие 04.
Обеспечение функционирования модели персонифицированного финансирования дополнительного образования детей
</t>
  </si>
  <si>
    <t xml:space="preserve">Мероприятие 04.01. 
Внедрение обеспечение функционирования модели персонифицированного финансирования дополнительного образования детей
</t>
  </si>
  <si>
    <t xml:space="preserve">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</si>
  <si>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Основное мероприятие 01.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
</t>
  </si>
  <si>
    <t>Мероприятие 01.02.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</si>
  <si>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01.03 Оборудование и (или) модернизация социально значимых объектов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</si>
  <si>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 xml:space="preserve">Мероприятие 02.01
Проведение мероприятий по привлечению граждан, принимающих участие в деятельности народных дружин
</t>
  </si>
  <si>
    <t xml:space="preserve">Мероприятие 02.02 
Материальное стимулирование народных дружинников
</t>
  </si>
  <si>
    <t xml:space="preserve">Мероприятие 02.04 
Проведение мероприятий по обеспечению правопорядка и безопасности граждан
</t>
  </si>
  <si>
    <t xml:space="preserve">Мероприятие 02.05
Осуществление мероприятий по обучению народных дружинников
</t>
  </si>
  <si>
    <t xml:space="preserve">Мероприятие 02.03 
Материально-техническое обеспечение деятельности народных дружин
</t>
  </si>
  <si>
    <t xml:space="preserve">Основное мероприятие 03
Реализация мероприятий по обеспечению общественного порядка и общественной безопасности, профилактике проявлений экстремизма 
</t>
  </si>
  <si>
    <t xml:space="preserve">Мероприятие 03.01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t>
  </si>
  <si>
    <t xml:space="preserve">Мероприятие 03.02.
Проведение мероприятий по профилактике экстремизма
</t>
  </si>
  <si>
    <t xml:space="preserve">Мероприятие 03.03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
</t>
  </si>
  <si>
    <t xml:space="preserve">Мероприятие 03.04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
</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</si>
  <si>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</si>
  <si>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 xml:space="preserve">Мероприятие 04.01
Оказание услуг по предоставлению видеоизображения для системы «Безопасный регион» с видеокамер, установленных в местах массового скопления людей, на детских игровых, спортивных площадках и социальных объектах
</t>
  </si>
  <si>
    <t xml:space="preserve">Мероприятие 04.02
Проведение работ по установке видеокамер на подъездах многоквартирных домов и подключению их к системе «Безопасный регион» (в т.ч. в рамках муниципальных контрактов на оказание услуг по предоставлению видеоизображений для системы "Безопасный регион")
</t>
  </si>
  <si>
    <t xml:space="preserve">Мероприятие 04.03
Техническое обслуживание и модернизация оборудования системы «Безопасный регион»
</t>
  </si>
  <si>
    <t xml:space="preserve">Мероприятие 04.04
Обеспечение интеграции в систему «Безопасный регион» видеокамер внешних систем видеонаблюдения (неденежное)
</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</si>
  <si>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</si>
  <si>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 xml:space="preserve">Мероприятие 05.01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t>
  </si>
  <si>
    <t xml:space="preserve">Мероприятие 05.02
Проведение антинаркотических мероприятий с использованием профилактических программ, одобренных Министерством образования Московской области
</t>
  </si>
  <si>
    <t xml:space="preserve">Мероприятие 05.03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
</t>
  </si>
  <si>
    <t xml:space="preserve">Мероприятие 05.04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</si>
  <si>
    <t>5.4.</t>
  </si>
  <si>
    <t xml:space="preserve">Мероприятие 05.05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
</t>
  </si>
  <si>
    <t>5.5.</t>
  </si>
  <si>
    <t xml:space="preserve">Мероприятие 07.01 
Обустройство и восстановление воинских захоронений, расположенных на территории Московской области.
</t>
  </si>
  <si>
    <t xml:space="preserve">Мероприятие 07.03.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</si>
  <si>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 xml:space="preserve">Мероприятие 07.04.
Расходы на обеспечение деятельности (оказание услуг) в сфере похоронного дела
</t>
  </si>
  <si>
    <t xml:space="preserve">Мероприятие 07.05
Оформление земельных участков под кладбищами в муниципальную собственность, включая создание новых кладбищ
</t>
  </si>
  <si>
    <t xml:space="preserve">Мероприятие 07.06
Зимние и летние работы по содержанию мест захоронений, текущий и капитальный ремонт основных фондов
</t>
  </si>
  <si>
    <t xml:space="preserve">Мероприятие 07.07 
Содержание и благоустройство воинских, почетных, одиночных захоронений в случаях, если погребение осуществлялось за счет средств федерального бюджета, бюджета субъекта Российской Федерации или бюджетов муниципальных образований, а также иных захоронений и памятников, находящихся под охраной государства
</t>
  </si>
  <si>
    <t xml:space="preserve">Мероприятие 07.08
Содержание и благоустройство могил и надгробий Героев Советского Союза, Героев Российской Федерации или полных кавалеров ордена Славы при отсутствии близких родственников, если таковые могилы и надгробия имеются на территории кладбищ
</t>
  </si>
  <si>
    <t xml:space="preserve">Мероприятие 07.09 
Проведение инвентаризации мест захоронений
</t>
  </si>
  <si>
    <t>7.9.</t>
  </si>
  <si>
    <t>4.7.</t>
  </si>
  <si>
    <t xml:space="preserve">Мероприятие 04.07
Заключение муниципальных контрактов на оказание услуг по предоставлению видеоизображения для системы "Безопасный регион" с видеокамер исполнителя установленных на входных группах в подъезды многоквартирных домов
(Люберцы, Котельники, Химки, Балашиха, Мытищи, Одинцово, Подольск, Красногорск)
</t>
  </si>
  <si>
    <t>Подпрограмма 2. "Обеспечение мероприятий по защите населения и территорий от чрезвычайных ситуаций"</t>
  </si>
  <si>
    <t xml:space="preserve">Основное мероприятие 01. 
Эксплуатация Системы-112 на территории муниципального образования
</t>
  </si>
  <si>
    <t xml:space="preserve">Мероприятие 01.01. 
Содержание и эксплуатация Системы-112 
</t>
  </si>
  <si>
    <t>1.2..</t>
  </si>
  <si>
    <t xml:space="preserve">Мероприятие 01.03. 
Организация деятельности единых дежурно- диспетчерских служб
</t>
  </si>
  <si>
    <t xml:space="preserve">Основное мероприятие 02. 
Создание резервов материальных ресурсов для ликвидации чрезвычайных ситуаций муниципального характера на территории Московской области
</t>
  </si>
  <si>
    <t xml:space="preserve">Мероприятие 02.01. 
Формирование, хранение, использование и восполнение резервного фонда для ликвидации чрезвычайных ситуаций муниципального характера 
</t>
  </si>
  <si>
    <t xml:space="preserve">Основное мероприятие 03.               Реализация мероприятий по подготовке населения и специалистов и должностных лиц в области гражданской обороны защиты населения и территорий от чрезвычайных ситуаций природного и техногенного характера
</t>
  </si>
  <si>
    <t xml:space="preserve">Мероприятие 03.01. Подготовка должностных лиц по вопросам гражданской обороны и предупреждения и ликвидации чрезвычайных ситуаций 
</t>
  </si>
  <si>
    <t xml:space="preserve">Мероприятие 03.02. Создание и обеспечение функционирования учебно-консультационных пунктов на территории муниципального образования Московской области
</t>
  </si>
  <si>
    <t xml:space="preserve">Мероприятие 03.03. Пропаганда знаний в области гражданской обороны и защиты населения и территории от чрезвычайных ситуаций 
</t>
  </si>
  <si>
    <t xml:space="preserve">Мероприятие 03.04. Проведение и участие в учениях, соревнованиях, тренировках, смотрах-конкурсах, семинарах (в том числе учащихся общеобразовательных учреждений) 
</t>
  </si>
  <si>
    <t xml:space="preserve">Основное мероприятие 04. Организация деятельности аварийно-спасательных формирований на территории муниципального образования Московской области
</t>
  </si>
  <si>
    <t xml:space="preserve">Мероприятие 04.01. Создание, содержание аварийно-спасательных формирований на территории муниципального образования
</t>
  </si>
  <si>
    <t xml:space="preserve">Основное мероприятие 05. Создание, содержание системно-аппаратного комплекса "Безопасный город" на территории муниципального образования Московской области
</t>
  </si>
  <si>
    <t xml:space="preserve">Мероприятие 05.01. Создание, содержание системно-аппаратного комплекса "Безопасный город"
</t>
  </si>
  <si>
    <t>Мероприятие 05.01.01 Организация межведомственного взаимодействия сил и служб, обеспечивающих общественную безопасность, правопорядок и безопасность среды обитания населения, осуществляемая г.о. Мытищи, в том числе с использованием современных ИКТ, обеспечивающая прогнозирование, мониторинг, предупреждение и ликвидацию возможных угроз (не денежное)</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</si>
  <si>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
</t>
  </si>
  <si>
    <t xml:space="preserve">Мероприятие 01.01. 
Поддержание в постоянной готовности муниципальной автоматизированной системы централизованного  оповещения (далее - МАСЦО)
</t>
  </si>
  <si>
    <t xml:space="preserve">Мероприятие 01.02. 
Развитие и модернизация МАСЦО
</t>
  </si>
  <si>
    <t xml:space="preserve">Основное мероприятие 02. Накопление, хранение и использование в целях гражданской обороны запасов материально-технических, продовольственных, медицинских и иных средств
</t>
  </si>
  <si>
    <t xml:space="preserve">Мероприятие 02.01. 
Формирование, хранение, использование и восполнение запасов материально-технических, продовольственных и иных средств в целях гражданской обороны
</t>
  </si>
  <si>
    <t xml:space="preserve">Основное мероприятие 03.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
</t>
  </si>
  <si>
    <t xml:space="preserve">Мероприятие 03.01. 
Обеспечение готовности объектов гражданской обороны
</t>
  </si>
  <si>
    <t xml:space="preserve">Мероприятие 03.02.
Проведение учений и тренировок по гражданской обороне
</t>
  </si>
  <si>
    <t xml:space="preserve">Мероприятие 03.03. 
Создание и содержание курсов гражданской обороны муниципального образования
</t>
  </si>
  <si>
    <t xml:space="preserve">Мероприятие 03.04. Пропаганда знаний в области гражданской обороны 
</t>
  </si>
  <si>
    <t xml:space="preserve">Мероприятие 03.05. Подготовка безопасных районов для размещения населения, материальных и культурных ценностей, подлежащих эвакуации
</t>
  </si>
  <si>
    <t xml:space="preserve">Основное мероприятие 01. 
Повышение степени пожарной безопасности на территории муниципального образования Московской области
</t>
  </si>
  <si>
    <t xml:space="preserve">Мероприятие 01.01. 
Первичные меры пожарной безопасности на территории муниципального образования
</t>
  </si>
  <si>
    <t xml:space="preserve">Мероприятие 01.02. 
Содержание пожарных гидрантов, обеспечение их исправного состояния 
и готовности к забору воды в любое время года
</t>
  </si>
  <si>
    <t>Мероприятие 01.03. Создание,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</si>
  <si>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Мероприятие 01.04. Оснащение и содержание пожарных извещателей в жилых помещениях, занимаемых малообеспеченными гражданами, малообеспеченными или многодетными семьями Московской области</t>
  </si>
  <si>
    <t>Мероприятие 01.05.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</si>
  <si>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 xml:space="preserve">Мероприятие 01.06. Организация обучения населения мерам пожарной безопасности </t>
  </si>
  <si>
    <t>Мероприятие 01.07. Пропаганда в области пожарной безопасности, содействие распространению пожарно-технических знаний</t>
  </si>
  <si>
    <t>Мероприятие 01.08. Дополнительные мероприятия в условиях особого противопожарного режима</t>
  </si>
  <si>
    <t xml:space="preserve">Мероприятие 01.10. Поддержание общественных объединений добровольной пожарной охраны </t>
  </si>
  <si>
    <t>Мероприятие 01.11. Опашка территорий по границам населенных пунктов муниципальных образований Московской области</t>
  </si>
  <si>
    <t>1.12.</t>
  </si>
  <si>
    <t xml:space="preserve">Мероприятие 01.12. 
Финансовое обеспечение мероприятий по созданию и эксплуатации объектов противопожарной службы
</t>
  </si>
  <si>
    <t xml:space="preserve">Мероприятие 01.13. 
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 
</t>
  </si>
  <si>
    <t xml:space="preserve">Мероприятие 01.01. 
Обеспечение деятельности  муниципального учреждения «Единая дежурная диспетчерская служба муниципального образования Московской области»
</t>
  </si>
  <si>
    <t xml:space="preserve">Мероприятие 01.02. 
Обеспечение деятельности муниципального учреждения в сфере спасения населения и экстренного реагирования на чрезвычайные ситуации (аварийно-спасательные формирования органов местного самоуправления муниципального образования Московской области)
</t>
  </si>
  <si>
    <t xml:space="preserve">Основное мероприятие 01. 
Выполнение мероприятий по безопасности населения на водных объектах, расположенных на территории Московской области
</t>
  </si>
  <si>
    <t xml:space="preserve">Мероприятие 01.01. 
Осуществление мероприятий по обеспечению безопасности людей на водных объектах, охране их жизни и здоровья (оплата работы спасательного поста, в том числе в межкупальный период)
</t>
  </si>
  <si>
    <t xml:space="preserve">Мероприятие 01.02. 
Создание безопасных мест отдыха для населения на водных объектах
</t>
  </si>
  <si>
    <t xml:space="preserve">Мероприятие 01.03. Обучение населения, прежде всего детей, плаванию и приемам спасания на воде
</t>
  </si>
  <si>
    <t xml:space="preserve">Мероприятие 01.02.
Строительство (реконструкция) объектов культуры за счет средств местного бюджета
</t>
  </si>
  <si>
    <t>Оказание услуг по согласованию проектной документации.</t>
  </si>
  <si>
    <t>Объем финансирования на 2023 год (тыс.руб.)</t>
  </si>
  <si>
    <t>Основное мероприятие 06.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</si>
  <si>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06.01. Развитие приоритетных отраслей АПК</t>
  </si>
  <si>
    <t>Мероприятие 06.02.
Организация и проведение конкурсов, выставок</t>
  </si>
  <si>
    <t>Основное мероприятие 01. Реализация мероприятий в области мелиорации земель сельскохозяйственного назначения</t>
  </si>
  <si>
    <t>Мероприятие 02.01. Расходы, связанные с владением, пользованием и распоряжением имуществом, находящимся в муниципальной собственности городского округа</t>
  </si>
  <si>
    <t>Мероприятие 03.01.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t>
  </si>
  <si>
    <t>Подпрограмма 3. "Управление муниципальным долгом"</t>
  </si>
  <si>
    <t>Основное мероприятие 01. Реализация мероприятий в рамках управления муниципальным долгом</t>
  </si>
  <si>
    <t>Мероприятие 01.01. Обслуживание муниципального долга по бюджетным кредитам</t>
  </si>
  <si>
    <t>Погашение процентов по коммерческим кредитам производится ежемесячно за фактический объем привлеченных кредитных средств.</t>
  </si>
  <si>
    <t>Управление капитального строительства</t>
  </si>
  <si>
    <t>Управление образования</t>
  </si>
  <si>
    <t>Управление культуры и туризма</t>
  </si>
  <si>
    <t>Управление инвестиционного строительства</t>
  </si>
  <si>
    <t>Управление потребительского рынка и услуг</t>
  </si>
  <si>
    <t>Управление земельно-имущественных отношений</t>
  </si>
  <si>
    <t>1.3.5</t>
  </si>
  <si>
    <t>1.3.6</t>
  </si>
  <si>
    <t xml:space="preserve">Мероприятие 1.3. Комитеты и отраслевые управления при Администрации </t>
  </si>
  <si>
    <t>Мероприятие 1.2. Расходы на обеспечение деятельности Администрации</t>
  </si>
  <si>
    <t xml:space="preserve">Мероприятие 01.16   Обеспечение деятельности муниципальных центров управления регионом                                         </t>
  </si>
  <si>
    <t xml:space="preserve">Мероприятие 01.17   Обеспечение деятельности муниципальных казенных учреждений в сфере закупок товаров, работ, услуг                    </t>
  </si>
  <si>
    <t>Основное мероприятие 03  Мероприятия, реализуемые в целях создания условий для реализации полномочий органов местного самоуправления</t>
  </si>
  <si>
    <t>Мероприятие 03.01 Организация и проведение мероприятий по обучению, переобучению, повышению квалификации и обмену опытом специалистов</t>
  </si>
  <si>
    <t>Подпрограмма 1 "Эффективное управление имущественного комплекса"</t>
  </si>
  <si>
    <t xml:space="preserve">Мероприятие 02.01. Создание и развитие индустриальных (промышленных) парков, промышленных площадок на территориях муниципальных образований Московской области
</t>
  </si>
  <si>
    <t>Финансирование осуществляется в пределах средств, предусмотренных на основную деятельность</t>
  </si>
  <si>
    <t>Основное мероприятие 05. 
Организация работ по поддержке и развитию промышленного потенциала на территории городских округов Московской области</t>
  </si>
  <si>
    <t>Мероприятие 05.01.
Создание новых рабочих мест за счет проводимых мероприятий направленных на расширение имеющихся производств.</t>
  </si>
  <si>
    <t>Основное мероприятие 08.
Стимулирование инвестиционной деятельности</t>
  </si>
  <si>
    <t>Мероприятие 08.01. Поддержка и стимулирование инвестиционной деятельности на территории городских округов Московской области</t>
  </si>
  <si>
    <t>Основное мероприятие 50
Оценка уровня эффективности, результативности, обеспечение гласности и прозрачности контрактной системы в сфере закупок</t>
  </si>
  <si>
    <t>Мероприятие 50.01.
Проведение оценки общего уровня организации закупок</t>
  </si>
  <si>
    <t>Мероприятие 50.02.
Проведение оценки качества закупочной деятельности</t>
  </si>
  <si>
    <t>Мероприятие 50.03.
Проведение оценки доступности конкурентных процедур</t>
  </si>
  <si>
    <t>Мероприятие 50.04.
Проведение оценки экономической эффективности закупок по результатам их осуществления</t>
  </si>
  <si>
    <t>Мероприятие 50.05.
Проведение оценки объема закупок у единственного поставщика (подрядчика, исполнителя)</t>
  </si>
  <si>
    <t>Мероприятие 50.06.
Проведение оценки уровня поддержки субъектов малого предпринимательства, социально ориентированных некоммерческих организаций при осуществлении закупок</t>
  </si>
  <si>
    <t xml:space="preserve">Основное мероприятие 52.
Развитие конкуренции в муниципальном образовании Московской области
</t>
  </si>
  <si>
    <t>Мероприятие 52.01.
Мониторинг хода исполнения ключевых показателей развития конкуренции на товарных рынках муниципального образования Московской области</t>
  </si>
  <si>
    <t>Мероприятие 52.02
Организация и проведение опросов о состоянии и развитии конкуренции на товарных рынках муниципального образования Московской области</t>
  </si>
  <si>
    <t>В пределах средств на обеспечение деятельности городского округа Мытищи</t>
  </si>
  <si>
    <t>Основное мероприятие 02 Реализация механизмов муниципальной поддержки субъектов малого и среднего предпринимательства</t>
  </si>
  <si>
    <t>Мероприятие 02.01
Частичная компенсация субъектам малого и среднего предпринимательства затрат, связанных с приобретением оборудования</t>
  </si>
  <si>
    <t xml:space="preserve">Мероприятие 02.03
Частичная компенсация затрат субъектам малого и среднего предпринимательства, осуществляющим деятельность в сфере социального предпринимательства </t>
  </si>
  <si>
    <t>Основное мероприятие 01.
Развитие потребительского рынка на территории муниципального образования Московской области</t>
  </si>
  <si>
    <t xml:space="preserve">Мероприятие 01.01
Содействие вводу (строительству) новых современных объектов потребительского рынка в рамках реализации мероприятий, содействующих развитию торговой деятельности </t>
  </si>
  <si>
    <t>Мероприятие 01.06
Создание условий для обеспечения жителей городского округа услугами связи, общественного питания, торговли и бытового обслуживания</t>
  </si>
  <si>
    <t>Мероприятие 01.06.01
Проведение мероприятий по развитию потребительского рынка</t>
  </si>
  <si>
    <t>Основное мероприятие 03. Реализация мер, направленных на повышение эффективности воспитательной деятельности в системе образования, физической культуры и спорта, культуры и уровня психолого-педагогической поддержки социализации детей</t>
  </si>
  <si>
    <t>Подпрограмма 2 "Дополнительное образование, воспитание и психолого-социальное сопровождение детей"</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</si>
  <si>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недопущения несостоявшихся закупок.</t>
  </si>
  <si>
    <t xml:space="preserve">Осуществлялась подготовка документов по закупкам (проектов контрактов, технических заданий и пр.) в соответствии с требованиями, установленными Федеральным законом от 05.04.2013г. №44-ФЗ «О контрактной системе в сфере закупок товаров, работ, услуг для обеспечения государственных и муниципальных нужд» (далее – Закон № 44-ФЗ), подзаконными и нормативно-правовыми актами Московской области. </t>
  </si>
  <si>
    <t>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</si>
  <si>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увеличения количества участников на торгах и, как следствие, увеличения экономии на торгах.</t>
  </si>
  <si>
    <t>Проводилась разъяснительная работа среди потенциальных участников закупок, субъектов малого предпринимательства, социально ориентированных некоммерческих организаций, для их привлечения к участию в закупках в целях расширения конкурентной среды.</t>
  </si>
  <si>
    <t xml:space="preserve">Мероприятие 02.03.
Обеспечение утверждения администрацией городского округа карты планируемого размещения объектов местного значения
</t>
  </si>
  <si>
    <t xml:space="preserve">Мероприятие 02.04.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</si>
  <si>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 xml:space="preserve">Мероприятие 02.05.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</si>
  <si>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Основное мероприятие 03. Обеспечение разработки и внесение изменений в нормативы градостроительного проектирования городского округа</t>
  </si>
  <si>
    <t xml:space="preserve">Мероприятие 03.01. Разработка 
и внесение изменений
в нормативы градостроительного проектирования городского округа
</t>
  </si>
  <si>
    <t>Мероприятие 03.02. 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</si>
  <si>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 xml:space="preserve">Основное мероприятие 04.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t>
  </si>
  <si>
    <t xml:space="preserve">Мероприятие 04.01. Осуществление отдельных государственных полномочий в части присвоения адресов объектам адресации и согласования </t>
  </si>
  <si>
    <t xml:space="preserve"> Мероприятие 01.01 Обеспечение деятельности органов местного самоуправления муниципального образования Московской области</t>
  </si>
  <si>
    <t>Мероприятие 02.01. 
Обеспечение мероприятий по переселению граждан из аварийного жилищного фонда</t>
  </si>
  <si>
    <t xml:space="preserve">Мероприятие 01.02.
Расходы на обеспечение деятельности (оказание услуг) муниципальных учреждений в сфере дорожного хозяйства
</t>
  </si>
  <si>
    <t>Основное мероприятие 01 «Создание условий для реализации полномочий органов местного самоуправления»</t>
  </si>
  <si>
    <t xml:space="preserve">Мероприятие 04.09.
Мероприятия по обеспечению безопасности дорожного движения
</t>
  </si>
  <si>
    <t xml:space="preserve">Мероприятие 04.08.
Дорожная деятельность в отношении автомобильных дорог местного значения в границах городского округа
</t>
  </si>
  <si>
    <t>3.5</t>
  </si>
  <si>
    <t xml:space="preserve">Мероприятие 04.07.
Создание и обеспечение функционирования парковок (парковочных мест)
</t>
  </si>
  <si>
    <t>Мероприятие 04.03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</si>
  <si>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Основное мероприятие 04.
Ремонт, капитальный ремонт сети автомобильных дорог, мостов и путепроводов местного значения
</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</si>
  <si>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</si>
  <si>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02. Строительство и реконструкция автомобильных дорог местного значения</t>
  </si>
  <si>
    <t xml:space="preserve">Мероприятие 02.01.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</si>
  <si>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 xml:space="preserve">Мероприятие 04.01. Капитальный ремонт и ремонт автомобильных дорог общего пользования местного значения </t>
  </si>
  <si>
    <t xml:space="preserve">Мероприятие 04.02. Капитальный ремонт и ремонт автомобильных дорог, примыкающих к территориям садоводческих и огороднических некоммерческих товариществ </t>
  </si>
  <si>
    <t>Подпрограмма 2 "Вовлечение в оборот земель сельскохозяйственного назначения и развитие мелиорации"</t>
  </si>
  <si>
    <t>Подпрограмма 4 "Обеспечение эпизоотического и ветеринарно-санитарного благополучия и развитие государственной ветеринарной службы"</t>
  </si>
  <si>
    <t xml:space="preserve">Основное мероприятие 01. Сохранение ветеринарно-санитарного благополучия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</si>
  <si>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t>
  </si>
  <si>
    <t>Произведены расходы на выплату заработной платы, социальные выплаты, поставку материально-технических запасов, оргтехники, офисной бумаги.</t>
  </si>
  <si>
    <t xml:space="preserve">Основное мероприятие 02.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</si>
  <si>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Мероприятие 02.01.
Проведение профилактических медицинских осмотров и диспансеризации населения.
</t>
  </si>
  <si>
    <t xml:space="preserve">Основное мероприятие 02.
Развитие мер социальной поддержки медицинских работников
</t>
  </si>
  <si>
    <t>Финансирование в 2023 году не предусмотрено.</t>
  </si>
  <si>
    <t>Инструктаж членов народной дружины проведен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</si>
  <si>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 xml:space="preserve">Заключен контракт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 с камер подъездного видеонаблюдения на территории г.о. Мытищи на 2022-2024гг.
</t>
  </si>
  <si>
    <t>Проведены медицинские осмотры школьников и студентов с целью раннего выявления незаконного потребления наркотиков.
В общеобразовательных учреждениях произведена раздача карманных календарей, направленных на пропаганду ценностей здорового образа жизни.</t>
  </si>
  <si>
    <t xml:space="preserve">Мероприятие 07.02 
Реализация мероприятий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
</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</si>
  <si>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</si>
  <si>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Заключены контракты с ПАО "Ростелеком" на: 
- эксплуатационно-техническое обслуживание и текущий ремонт аппаратуры муниципальной системы оповещения населения городского округа Мытищи; - предоставление физических цепей для обеспечения работы оконечных устройств (сирен) муниципальной системы оповещения.</t>
  </si>
  <si>
    <t xml:space="preserve">Основное мероприятие F5 - Федеральный проект «Чистая вода» </t>
  </si>
  <si>
    <t xml:space="preserve">Мероприятие 02.01 -
Строительство и реконструкция объектов водоснабжения муниципальной собственности 
</t>
  </si>
  <si>
    <t>Мероприятие 01.01 -  
Строительство и реконструкция объектов очистки сточных вод муниципальной собственности</t>
  </si>
  <si>
    <t>Подпрограмма 3 "Объекты теплоснабжения, инженерные коммуникации"</t>
  </si>
  <si>
    <t>Основное мероприятие 02 – Строительство, реконструкция, капитальный ремонт сетей водоснабжения, водоотведения, теплоснабжения муниципальной собственности</t>
  </si>
  <si>
    <t>Мероприятие 02.01 – 
Строительство и реконструкция сетей водоснабжения, водоотведения, теплоснабжения муниципальной собственности</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</si>
  <si>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</si>
  <si>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Подпрограмма 5 "Энергосбережение и повышение энергетической эффективности"</t>
  </si>
  <si>
    <t>Мероприятие 01.10.
Установка, замена, поверка приборов учета энергетических ресурсов на объектах бюджетной сферы</t>
  </si>
  <si>
    <t xml:space="preserve">Выполнены работы по установке автоматизированных систем контроля за газовой безопасностью в муниципальных квартирах многоквартирных домов.
</t>
  </si>
  <si>
    <t>Подпрограмма 7 "Обеспечивающая подпрограмма"</t>
  </si>
  <si>
    <t>Мероприятие 01.03 -
Организация в границах городского округа электро-, тепло-, газо- и водоснабжения населения, водоотведения, снабжения населения топливом</t>
  </si>
  <si>
    <t>Подпрограмма 8 "Реализация полномочий в сфере жилищно-коммунального хозяйства"</t>
  </si>
  <si>
    <t>Основное мероприятие 01 - Создание экономических условий для повышения эффективности работы организаций жилищно-коммунального хозяйства Московской области</t>
  </si>
  <si>
    <t>Мероприятие 01.02. 
Реализация отдельных мероприятий муниципальных программ</t>
  </si>
  <si>
    <t>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</si>
  <si>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 xml:space="preserve">Основное мероприятие 02 - 
Финансовое обеспечение расходов, направленных на осуществление полномочий в сфере жилищно-коммунального хозяйства
</t>
  </si>
  <si>
    <t xml:space="preserve">Мероприятие 02.05.-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 требований Правил пользованием газом
</t>
  </si>
  <si>
    <t>Подпрограмма 1.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</si>
  <si>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Основное мероприятие 01. Организация деятельности многофункциональных центров предоставления государственных и муниципальных услуг</t>
  </si>
  <si>
    <t>Мероприятие 01.01. Софинансирование расходов на организацию деятельности многофункциональных центров предоставления государственных и муниципальных услуг</t>
  </si>
  <si>
    <t xml:space="preserve">Основное мероприятие 02.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t>
  </si>
  <si>
    <t xml:space="preserve">Мероприятие 02.01.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t>
  </si>
  <si>
    <t>Мероприятие 01.01. 
Обеспечение доступности для населения муниципального образования Московской области современных услуг широкополосного доступа в сеть Интернет</t>
  </si>
  <si>
    <t xml:space="preserve">Проведен сбор и анализ состояния аппаратно-программных комплексов со средствами криптографической защиты информации муниципальных организаций в городском округе Мытищи.
</t>
  </si>
  <si>
    <t xml:space="preserve">Произведена оплата за услуги по адаптации и сопровождению установленных у заказчика экземпляров систем "Рамзес". </t>
  </si>
  <si>
    <t>Мероприятие E4.04.
Обеспечение образовательных организаций материально-технической базой для внедрения цифровой образовательной среды</t>
  </si>
  <si>
    <t>Подпрограмма 3. "Обеспечивающая подпрограмма"</t>
  </si>
  <si>
    <t>Мероприятие 01.01.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</si>
  <si>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 xml:space="preserve">Мероприятие 01.02. 
Обеспечение оборудованием и поддержание работоспособности многофункциональных центров предоставления государственных и муниципальных услуг
</t>
  </si>
  <si>
    <t>Подпрограмма 4. "Развитие архивного дела"</t>
  </si>
  <si>
    <t>Основное мероприятие 01.
Хранение, комплектование, учет и использование архивных документов в муниципальных архивах</t>
  </si>
  <si>
    <t xml:space="preserve">Мероприятие 1.3.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</si>
  <si>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</si>
  <si>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14.3</t>
  </si>
  <si>
    <t>Подпрограмма 2  "Развитие музейного дела "</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</si>
  <si>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</si>
  <si>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Основное мероприятие 01
Обеспечение функций театрально-концертных учреждений, муниципальных учреждений культуры Московской области</t>
  </si>
  <si>
    <t>Мероприятие 01.01
Расходы на обеспечение деятельности (оказание услуг) муниципальных учреждений – театрально-концертные организации</t>
  </si>
  <si>
    <t>Мероприятие 01.04.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</si>
  <si>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Основное мероприятие 04      
Обеспечение функций культурно-досуговых учреждений
</t>
  </si>
  <si>
    <t>Мероприятие 04.01
Расходы на обеспечение деятельности (оказание услуг) муниципальных учреждений – культурно-досуговые учреждения</t>
  </si>
  <si>
    <t>Основное мероприятие 06 Создание условий для массового отдыха жителей городского округа в парках культуры и отдыха</t>
  </si>
  <si>
    <t>Мероприятие 06.01
Расходы на обеспечение деятельности (оказание услуг) муниципальных учреждений - парк культуры и отдыха</t>
  </si>
  <si>
    <t>Подпрограмма 5 "Укрепление материально-технической базы муниципальных учреждений культуры"</t>
  </si>
  <si>
    <t>Основное мероприятие 01.         Создание доступной среды</t>
  </si>
  <si>
    <t>Мероприятие 01.01. 
Создание доступной среды в муниципальных учреждениях культуры</t>
  </si>
  <si>
    <t xml:space="preserve">Подпрограмма 6 "Развитие образования в сфере культуры" </t>
  </si>
  <si>
    <t>Итог</t>
  </si>
  <si>
    <t>Мероприятие 01.01. 
Расходы на обеспечение деятельности (оказание услуг) муниципальных организаций дополнительного образования сферы культуры</t>
  </si>
  <si>
    <t>Подпрограмма 7 «Развитие туризма»</t>
  </si>
  <si>
    <t>Основное мероприятие 01. Развитие рынка туристских услуг, развитие внутреннего и въездного туризма</t>
  </si>
  <si>
    <t>Мероприятие 01.01. 
Организация и проведение ежегодных профильных конкурсов, фестивалей для организаций туристской индустрии</t>
  </si>
  <si>
    <t>Подпрограмма 8 «Обеспечивающая подпрограмма»</t>
  </si>
  <si>
    <t>Мероприятие 01.02. Мероприятия в сфере культуры</t>
  </si>
  <si>
    <t>Мероприятие 01.02
Предоставление субсидии на иные цели из бюджета муниципального образования муниципальным учреждениям в области физической культуры и спорта</t>
  </si>
  <si>
    <t>На 2023 год финансирование не предусмотрено.</t>
  </si>
  <si>
    <t>Мероприятие 01.03. Капитальный ремонт, текущий ремонт, обустройство и техническое переоснащение, благоустройство территорий объектов спорта"</t>
  </si>
  <si>
    <t>Мероприятие 01.04. Организация проведения официальных физкультурно-оздоровительных и спортивных мероприятий</t>
  </si>
  <si>
    <t>Основное мероприятие 02
Создание условий для занятий физической культурой и спортом</t>
  </si>
  <si>
    <t>Подпрограмма 2. "Подготовка спортивного резерва"</t>
  </si>
  <si>
    <t>Произведены расходы: на оплату труда и начисления на выплаты по оплате труда, оплату налогов, коммунальных услуг и других текущих платежей.</t>
  </si>
  <si>
    <t>Мероприятие 01.02.
Предоставление субсидий на иные цели из бюджета муниципального образования муниципальным учреждениям по подготовке спортивного резерва</t>
  </si>
  <si>
    <t xml:space="preserve">Основное мероприятие 03. Создание системы недопущения возникновения проблемных объектов в сфере жилищного строительства </t>
  </si>
  <si>
    <t>Мероприятие 03.03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t>
  </si>
  <si>
    <t>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</si>
  <si>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</si>
  <si>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Соглашение между главным распорядителем средств бюджета Московской области и Администрацией муниципального образования Московской области о предоставлении субвенции не заключалось.</t>
  </si>
  <si>
    <t>Ветеранов ВОВ, подлежащих обеспечению жилым помещением за счет средств федерального бюджета в 2023 году нет.</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</si>
  <si>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</si>
  <si>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Финансирование мероприятий подпрограммы за счет средств федерального бюджета в 2023 году не предусмотрено.</t>
  </si>
  <si>
    <t xml:space="preserve">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t>
  </si>
  <si>
    <t>Итого по подпрограмме VI</t>
  </si>
  <si>
    <t>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t>
  </si>
  <si>
    <t>Мероприятие 01.01
Реализация мероприятий по улучшению жилищных условий многодетных семей</t>
  </si>
  <si>
    <t>Подпрограмма 1 "Создание условий для жилищного строительства"</t>
  </si>
  <si>
    <t>Подпрограмма 2 "Обеспечение жильём молодых семей"</t>
  </si>
  <si>
    <t>Основное мероприятие 03. Ликвидация последствий засорения водных объектов</t>
  </si>
  <si>
    <t>Мероприятие 03.03
Проведение работ по очистке прудов от мусора</t>
  </si>
  <si>
    <t>Основное мероприятие 04
Вовлечение населения в мероприятия по охране леса</t>
  </si>
  <si>
    <t>Мероприятие 04.01.
Организация и проведение акций по посадке леса</t>
  </si>
  <si>
    <t>Подпрограмма 5 "Ликвидация накопленного вреда окружающей среде"</t>
  </si>
  <si>
    <t>Основное мероприятие 01. Финансовое обеспечение расходов, направленных на осуществление полномочий в области обращения с отходами</t>
  </si>
  <si>
    <t xml:space="preserve">Мероприятие 01.04 
Ликвидация несанкционированных свалок
</t>
  </si>
  <si>
    <t>Мероприятие 15.03.Организация выплаты пенсии за выслугу лет лицам, замещающим муниципальные должности и должности муниципальной службы, в связи с выходом на пенсию</t>
  </si>
  <si>
    <t>245 человек получили выплаты пенсии.</t>
  </si>
  <si>
    <t>Основное мероприятие 20. Обеспечение проведения мероприятий, направленных на увеличение продолжительности здоровой жизни</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</si>
  <si>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</si>
  <si>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Финансирование расходов на осуществление деятельности муниципальных учреждений, оказывающих социальные услуги гражданам старшего возраста</t>
  </si>
  <si>
    <t>Подпрограмма 2 "Развитие системы отдыха и оздоровления детей"</t>
  </si>
  <si>
    <t>Мероприятие 02.01. Предоставление имущественной и консультационной поддержки СО НКО</t>
  </si>
  <si>
    <t>"Развитие институтов гражданского общества, повышение эффективности местного самоуправления
и реализации молодежной политики"</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</si>
  <si>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</si>
  <si>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01.05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</si>
  <si>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01.06
Организация мониторинга СМИ, блогосферы, проведение медиаисследований аудитории СМИ на территории муниципального образования</t>
  </si>
  <si>
    <t>Мероприятие 01.07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</si>
  <si>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Подпрограмма 3 "Эффективное местное самоуправление "</t>
  </si>
  <si>
    <t>Основное мероприятие 01.
Практики 
инициативного бюджетирования.</t>
  </si>
  <si>
    <t>Мероприятие 02.01. 
Организация и проведение мероприятий по обучению, переобучению, повышению квалификации и обмену опытом специалистов</t>
  </si>
  <si>
    <t>Мероприятие 02.02. 
Проведение мероприятий по обеспечению занятости несовершеннолетних</t>
  </si>
  <si>
    <t>Мероприятие 01.01.                       Организация и проведение мероприятий (акций) для добровольцев (волонтеров)</t>
  </si>
  <si>
    <t>Основное мероприятие 01.
Создание условий для реализации полномочий органов местного самоуправления</t>
  </si>
  <si>
    <t>Мероприятие 01.03. Расходы на обеспечение деятельности (оказание услуг) муниципальных учреждений в сфере молодежной политики</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</si>
  <si>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</si>
  <si>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Основное мероприятие 04.
Корректировка списков кандидатов в присяжные заседатели федеральных судов общей юрисдикции в Российской Федерации</t>
  </si>
  <si>
    <t>Мероприятие 04.01.
Составление (изменение) списков кандидатов в присяжные заседатели федеральных судов общей юрисдикции в Российской Федерации</t>
  </si>
  <si>
    <t>15.3</t>
  </si>
  <si>
    <t>15.4</t>
  </si>
  <si>
    <t xml:space="preserve">Основное мероприятие 02. 
Разработка и внесение изменений в документы территориального планирования и градостроительного зонирования муниципального образования
</t>
  </si>
  <si>
    <t>Выплачена заработная плата сотрудникам.</t>
  </si>
  <si>
    <t>Подпрограмма  2 «Создание условий для обеспечения комфортного проживания жителей в многоквартирных домах Московской области»</t>
  </si>
  <si>
    <t>Подпрограмма 1 "Комфортная городская среда"</t>
  </si>
  <si>
    <t>Подпрограмма 3 "Обеспечивающая подпрограмма"</t>
  </si>
  <si>
    <t xml:space="preserve">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t>
  </si>
  <si>
    <t>Информация по социально ориентированным некоммерческим организациям размещена на сайте Администрации городского округа Мытищи.</t>
  </si>
  <si>
    <t>Проведение конкурсов не запланировано.</t>
  </si>
  <si>
    <t>Объем финансирования на 2023  год (тыс. руб.)</t>
  </si>
  <si>
    <t>Мероприятие 02.04. 
Предоставление в аренду имущества, находящегося в муниципальной собственности, отнесенного к имуществу казны, субъектам малого и среднего предпринимательства, физическим лицам, не являющимся индивидуальными предпринимателями и применяющим специальный налоговый режим «налог на профессиональный доход»</t>
  </si>
  <si>
    <t>Произведены расходы на заработную плату, коммунальные услуги, техническое обслуживание имущества в образовательных учреждениях и другие расходы.</t>
  </si>
  <si>
    <t>Продолжение п.п. 1.3</t>
  </si>
  <si>
    <t>Мероприятие 01.01.                              Реализация на 
территориях муниципальных образований проектов граждан, сформированных в рамках практик инициативного бюджетирования</t>
  </si>
  <si>
    <t>Подпрограмма 1"Комфортная городская среда"</t>
  </si>
  <si>
    <t>Подпрограмма  2 "Создание условий для обеспечения комфортного проживания жителей в многоквартирных домах Московской области"</t>
  </si>
  <si>
    <t>Подпрограмма 3  "Обеспечивающая подпрограмма"</t>
  </si>
  <si>
    <t>Подпрограмма II  "Создание условий для обеспечения комфортного проживания жителей в многоквартирных домах Московской области"</t>
  </si>
  <si>
    <t>Подпрограмма 2 "Подготовка спортивного резерва"</t>
  </si>
  <si>
    <t>82-83</t>
  </si>
  <si>
    <t xml:space="preserve">Оплата произведена за январь 2022 года (выплата заработной платы, оплата коммунальных услуг, текущих расходов, арендной платы) ЧУДО "Маленькая страна Мытищи" и АНО ДО "Детский сад "Супер Нюша" </t>
  </si>
  <si>
    <t xml:space="preserve">Проведение закупочных процедур после получения положительного заключения госэкспертизы проектной документации на проведение капитального ремонта зданий МБОУ СОШ №7 и МБОУ ШОВЗ во 2-3 квартале 2022 года. </t>
  </si>
  <si>
    <t>Мероприятие 05.04 
Проведение капитального ремонта, текущего ремонта и благоустройство территорий культурно досуговых учреждений культуры</t>
  </si>
  <si>
    <t>Мероприятие 01.03.
Проведение наблюдений за состоянием и загрязнением окружающей среды</t>
  </si>
  <si>
    <t>Мероприятие 01.01.
Разработка необходимой документации для эксплуатации гидротехнических сооружений, находящихся в собственности муниципального образования</t>
  </si>
  <si>
    <t>Мероприятие 03.01
Выполнение комплекса
мероприятий по 
ликвидации последствий засорения водных объектов, находящихся в муниципальной собственности</t>
  </si>
  <si>
    <t>Актуализированы списки членов народных дружин в целях оказания услуг по личному страхованию народных дружинников в рамках государственной программы "Безопасность Подмосковья на 2023-2027гг". В целях вовлечения граждан в члены народных дружин в средствах массовой информации (официальный сайт Администрации городского округа Мытищи, печатные издания, интернет-ресурсы) размещается информация о деятельности народных дружин.</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</si>
  <si>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</si>
  <si>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Администрацией по заявлениям жителей обрабатываются уведомления о планируемом строительстве объектов индивидуального жилищного строительства (ИЖС) или садового дома.</t>
  </si>
  <si>
    <t>Мероприятие 01.01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  мессенджеров, e-mail-рассылок, SMS-информирования.</t>
  </si>
  <si>
    <t>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</si>
  <si>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Основное мероприятие 01.
Вовлечение молодежи в общественную жизнь</t>
  </si>
  <si>
    <t>Финансирование в 
2023 году не предусмотрено.</t>
  </si>
  <si>
    <t>Заключено Соглашение 
 №36 между главным распорядителем средств бюджета Московской области и администрацией г.о. Мытищи о предоставлении субсидий.   Осуществлена оплата труда сотрудников, принимающих участие в выполнении   отдельных полномочий по данному направлению.</t>
  </si>
  <si>
    <t>Мероприятие 01.01. Укрепление материально-технической базы и проведение капитального (текущего) ремонта муниципального архива</t>
  </si>
  <si>
    <t>Мероприятие 01.02. Расходы на обеспечение деятельности муниципальных архивов</t>
  </si>
  <si>
    <t xml:space="preserve">Мероприятие 2.1
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</si>
  <si>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Мероприятие 02.02. Проведение капитального (текущего) ремонта и технического переоснащения помещений, выделенных муниципальным архивам</t>
  </si>
  <si>
    <t>Основное мероприятие 04. Создание условий для реализации полномочий органов местного самоуправления</t>
  </si>
  <si>
    <t>Мероприятие 4.1. Обеспечение деятельности муниципальных органов в сфере земельно-имущественных отношений</t>
  </si>
  <si>
    <t>Мероприятие 01.02. Обслуживание муниципального долга по коммерческим кредитам</t>
  </si>
  <si>
    <t xml:space="preserve">Мероприятие 02.05 -
Строительство и реконструкция (модернизация) объектов питьевого водоснабжения за счет средств местного бюджета
</t>
  </si>
  <si>
    <t>Снос расселенных аварийных многоквартирных домов</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</si>
  <si>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</si>
  <si>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Мероприятие 03.05.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</si>
  <si>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Мероприятие 03.01.04. 
Обеспечение путевками отдельных категорий детей городского округа Мытищи в организации отдыха детей и их оздоровления</t>
  </si>
  <si>
    <t>Мероприятие 01.01.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</si>
  <si>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Основное мероприятие 02 Эксплуатация закрытых полигонов твердых коммунальных отходов после завершения технической части рекультивации</t>
  </si>
  <si>
    <t>Мероприятие 02.03 
Обеспечение охраны территории полигона ТКО</t>
  </si>
  <si>
    <t>Мероприятие 02.09 Вывоз и уничтожение фильтрата/фильтрата концентрированного с полигона ТКО</t>
  </si>
  <si>
    <t>Мероприятие F2.6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в парках культуры и отдыха)»</t>
  </si>
  <si>
    <t>Мероприятие 1.8                  Обустройство велосипедной инфраструктуры</t>
  </si>
  <si>
    <t xml:space="preserve">Мероприятие 02.05
Обеспечение жильем нуждающихся из числа привлеченных.
</t>
  </si>
  <si>
    <t xml:space="preserve">Мероприятие 02.08           Реализация мероприятий по содействию созданию в субъектах Российской Федерации новых мест в общеобразовательных организациях за счет средств местного бюджета
</t>
  </si>
  <si>
    <t xml:space="preserve">Мероприятие 02.09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за счет средств местного бюджета
</t>
  </si>
  <si>
    <t>Основное мероприятие 52. Строительство (реконструкция) объектов общего образования за счет внебюджетных источников</t>
  </si>
  <si>
    <t xml:space="preserve">Мероприятие 52.51     Строительство (реконструкция) объектов общего образования за счет внебюджетных источников
</t>
  </si>
  <si>
    <t>Средняя общеобразовательная школа на 600 мест по адресу: Московская область, г.о. Мытищи, д. Пирогово, ЖК «Пироговская Ривьера» (ПИР и строительство)</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</si>
  <si>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со скоростью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</si>
  <si>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Выполнены работы по содержанию 70 колодцев.
Произведены расходы на оплату электроэнергии, потребляемой колодцами.</t>
  </si>
  <si>
    <t>Продолжение п.п. 1.1</t>
  </si>
  <si>
    <t>Осуществлялось обслуживание информационных ресурсов и систем (реестры Администрации городского округа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городского округа Мытищи); выполнены работы по регламентному обслуживанию и модернизации сетевой, компьютерной и телефонной инфраструктур, а также услуги с применением СКЗИ (средств криптографической защиты информации).
Оказаны услуги по адаптации и сопровождению установленных у заказчика экземпляров систем "КонсультантПлюс".</t>
  </si>
  <si>
    <t xml:space="preserve">Мероприятие E4.05. 
Обновление и техническое обслуживание (ремонт) средств (программного обеспечения и оборудования), приобретённых в рамках субсидий на внедрение целевой модели цифровой образовательной среды в общеобразовательных организациях, на государственную поддержку образовательных организаций в целях оснащения </t>
  </si>
  <si>
    <t xml:space="preserve">(обновления)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</si>
  <si>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Организована поставка ручных механических сирен в количестве 32 шт.</t>
  </si>
  <si>
    <t>Произведены выплаты заработной платы с начислениями.</t>
  </si>
  <si>
    <t>Изготовлены листовки на противопожарную тематику.</t>
  </si>
  <si>
    <t>Продолжение п.п. 7.6.</t>
  </si>
  <si>
    <t>Проведены инженерно-геодезические, геологические, гидрометеоролические, экологические изыскания.</t>
  </si>
  <si>
    <t>Оплата произведена  согласно актам выполненных работ.</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</si>
  <si>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</si>
  <si>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</si>
  <si>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Основное мероприятие Е1 
Федеральный проект «Современная школа»  
                         </t>
  </si>
  <si>
    <t xml:space="preserve">Основное мероприятие EB 
федеральный проект «Патриотическое воспитание граждан Российской Федерации»
</t>
  </si>
  <si>
    <t>"Развитие и функционирование дорожно-транспортного комплекса"</t>
  </si>
  <si>
    <t>Объект 2.1 (Мероприятие  04.01.) Автомобильная дорога общего пользования местного значения, ремонт, г. Мытищи, ул. Полигонная.</t>
  </si>
  <si>
    <t>Объект 2.2 (Мероприятие  04.01.) Автомобильная дорога общего пользования местного значения, ремонт, г. Мытищи, 2-й Рупасовский переулок.</t>
  </si>
  <si>
    <t>Объект 2.3 (Мероприятие  04.01.) Автомобильная дорога общего пользования местного значения, ремонт, г. Мытищи, ул. Институтская.</t>
  </si>
  <si>
    <t>Объект 2.5 (Мероприятие  04.01.) Автомобильная дорога общего пользования местного значения, ремонт, г. Мытищи, ул. Проезд № 4530.</t>
  </si>
  <si>
    <t>Объект 2.6 (Мероприятие  04.01.) Автомобильная дорога общего пользования местного значения, ремонт, г. Марфино, ул. Зеленая.</t>
  </si>
  <si>
    <t>Объект 2.8 (Мероприятие  04.01.) Автомобильная дорога общего пользования местного значения, ремонт, п. Вешки, ул. Лермонтова.</t>
  </si>
  <si>
    <t>Объект 2.10 (Мероприятие  04.01.) Автомобильная дорога общего пользования местного значения, ремонт, д. Болтино, проезд от Осташковского шоссе до ул. Туристическая (СПК "Болтино").</t>
  </si>
  <si>
    <t>Объект 2.12 (Мероприятие  04.01.) Автомобильная дорога общего пользования местного значения, ремонт, г. Мытищи, ул. Шараповская.</t>
  </si>
  <si>
    <t>Объект 2.13 (Мероприятие  04.01.) Автомобильная дорога общего пользования местного значения, ремонт, г. Мытищи, ул. Колонцова.</t>
  </si>
  <si>
    <t>Объект 2.18 (Мероприятие  04.01.) Автомобильная дорога общего пользования местного значения, д. Погорелки, ул. Деревенская, ремонт.</t>
  </si>
  <si>
    <t>Объект 2.19 (Мероприятие  04.01.) Автомобильная дорога общего пользования местного значения, д. Жостово, ул. Березовая, ремонт.</t>
  </si>
  <si>
    <t>Объект 2.20 (Мероприятие  04.01.) Автомобильная дорога общего пользования местного значения, д. Беляниново, ул. Звездная, ремонт.</t>
  </si>
  <si>
    <t>Объект 3.1 (Мероприятие  04.02.) Автомобильная дорога общего пользования местного значения, примыкающая к территории СНТ, д. Протасово, ул. Радужная, ремонт</t>
  </si>
  <si>
    <t>Объект 4.1. (Мероприятие  04.03.) Автомобильная дорога общего пользования местного значения, ремонт, г. Марфино, ул. Зеленая.</t>
  </si>
  <si>
    <t>Объект 4.2 (Мероприятие  04.03.) Автомобильная дорога общего пользования местного значения, ремонт, г. Мытищи, ул. Проезд №4530.</t>
  </si>
  <si>
    <t>Объект 4.3 (Мероприятие  04.03.) Автомобильная дорога общего пользования местного значения, ремонт, г. Мытищи, ул. Летная.</t>
  </si>
  <si>
    <t>Объект 4.4 (Мероприятие  04.03.) Автомобильная дорога общего пользования местного значения, д.Новосельцево-д. Степаньково, ремонт.</t>
  </si>
  <si>
    <t>Объект 4.5 (Мероприятие  04.03.) Автомобильная дорога общего пользования местного значения, МКАД п. Нагорное, ул. Центральная, ремонт.</t>
  </si>
  <si>
    <t>Мероприятие 01.06.02.
Демонтаж незаконно установленных торговых объектов на территории городского округа Мытищи</t>
  </si>
  <si>
    <t>Основное мероприятие 52
Развитие сферы бытовых услуг на территории муниципального образования Московской области</t>
  </si>
  <si>
    <t>Мероприятие 52.01 Содействие увеличению уровня обеспеченности населения городского округа предприятиями бытового обслуживания</t>
  </si>
  <si>
    <t>Основное мероприятие 53. 
Участие в организации региональной системы защиты прав потребителей</t>
  </si>
  <si>
    <t>Мероприятие 53.01. Рассмотрение обращений и жалоб, консультация граждан  по вопросам защиты прав потребителей</t>
  </si>
  <si>
    <t>Проведена оплата за предоставление статистических данных, в соответствии с муниципальным контрактом.</t>
  </si>
  <si>
    <t>Организовано питание 1798 детей в лагерях с дневным пребыванием на базе 19 образовательных учреждений городского округа Мытищи.</t>
  </si>
  <si>
    <t xml:space="preserve">Исполнен и оплачен муниципальный контракт по разработке документации по проектированию (изменению) границ земель от с. Марфино, ул. Цветочная. </t>
  </si>
  <si>
    <t>Обеспечение деятельности муниципальных музеев. 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 чистку и замену ковровых покрытий, приобретение бескислотного картона, услуг по оформлению картин в багет.</t>
  </si>
  <si>
    <t>Мероприятие 06.02
Создание условий для массового отдыха жителей городского округа в парках культуры и отдыха</t>
  </si>
  <si>
    <t>Мероприятие A2.03
Государственная поддержка лучших сельских учреждений культуры и лучших работников сельских учреждений культуры</t>
  </si>
  <si>
    <t>Выданы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3 молодым семьям.</t>
  </si>
  <si>
    <t>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</si>
  <si>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38-39</t>
  </si>
  <si>
    <t>79-80</t>
  </si>
  <si>
    <t>"Культура и туризм"</t>
  </si>
  <si>
    <t>Культура и туризм</t>
  </si>
  <si>
    <t>Финансирование учтено в муниципальной программе "Культура и туризм".</t>
  </si>
  <si>
    <t>Мероприятие 02.04 ‒ Создание и восстановление ВЗУ, ВНС и станций водоподготовки</t>
  </si>
  <si>
    <t>Строительство ВОС вблизи ВЗУ "Северный" (включая проектирование), Северная производственная зона, Мытищи, Московская область</t>
  </si>
  <si>
    <t>Строительство водоводов от Акуловского водоканала до ВОС (включая проектирование) Северная производственная зона, Мытищи, Московская область</t>
  </si>
  <si>
    <t>Основное мероприятие 02 –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</si>
  <si>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Мероприятие 02.01 –  Строительство (реконструкция) канализационных коллекторов, канализационных насосных станций муниципальной собственности</t>
  </si>
  <si>
    <t>Мероприятие 01.06.
«Обеспечение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</si>
  <si>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Основное мероприятие 07 Обеспечение функций муниципальных учреждений культуры Московской области</t>
  </si>
  <si>
    <t xml:space="preserve">Мероприятие 07.01
Сохранение достигнутого уровня заработной платы работников муниципальных учреждений культуры
</t>
  </si>
  <si>
    <t>Основное мероприятие 05.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</si>
  <si>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05.01. Ликвидация  самовольных, недостроенных и аварийных объектов  на территории городского округа</t>
  </si>
  <si>
    <t xml:space="preserve">Основное мероприятие 04
«Сохранение достигнутого уровня заработной платы отдельных категорий работников учреждений физической культуры и спорта»
</t>
  </si>
  <si>
    <t xml:space="preserve">Мероприятие 04.02
Сохранение достигнутого уровня заработной платы отдельных категорий работников муниципальных учреждений физической культуры и спорта
</t>
  </si>
  <si>
    <t>Основное мероприятие 51
Развитие сферы общественного  питания на территории муниципального образования Московской области</t>
  </si>
  <si>
    <t>Мероприятие 51.01  Содействие увеличению уровня обеспеченности населения муниципального образования Московской области  предприятиями общественного питания</t>
  </si>
  <si>
    <t>Мероприятие 03.01.     Мероприятия по организации отдыха детей в каникулярное время</t>
  </si>
  <si>
    <t>Мероприятие 03.02.
Расходы на обеспечение деятельности (оказание услуг) муниципальных учреждений-отдыха и оздоровления детей</t>
  </si>
  <si>
    <t>Подпрограмма 7 "Обеспечение доступности для инвалидов и маломобильных групп населения объектов инфраструктуры и услуг"</t>
  </si>
  <si>
    <t>Основное мероприятие 01. Обеспечение доступности для инвалидов и маломобильных групп населения объектов инфраструктуры (за исключением сфер культуры, образования, спорта)</t>
  </si>
  <si>
    <t>Оказаны услуги:
- охраны зданий и помещений Администрации городского округа Мытищи;
- по отслеживанию сигналов тревоги, проверке и подтверждению нормального функционирования системы, эксплуатационному обслуживанию технических систем оповещения и реагированию в зданиях и помещениях Администрации городского округа Мытищи Московской области;
- по предоставлению широкополосного доступа к сети интернет и каналов связи систем видеонаблюдения.</t>
  </si>
  <si>
    <t>Оплата за услуги поэтапная. По итогам первых 3-х этапов услуги исполнителем не оказаны. Проведена претензионная работа, составлено экспертное заключение. Принято решение оплату по 3-м этапам не производить.
4-й этап оказан не в полном объеме. Оплата произведена за фактическое исполнение.</t>
  </si>
  <si>
    <t>Произведены опашка и весенний окос  противопожарных полос по периметру сельских населенных пунктов, расположенных в лесных массивах площадью 53594 м2.</t>
  </si>
  <si>
    <t>Оказаны услуги по: проведению лабораторных исследований воды и песка на пляжах; проведению акарицидной (противоклещевой) обработке территорий.</t>
  </si>
  <si>
    <t xml:space="preserve">Заключены контракты на: 
- поставку питьевой воды;
- оказание услуг по проживанию сотрудников;
- оказание услуг по отслеживанию сигналов тревоги, проверке и подтверждению нормального функционирования системы, эксплуатационному обслуживанию ТСО и реагированию в 2023 году;
- услуги по содержанию и ремонту общего имущества в многоквартирном доме; 
- оказание услуг внутризоновой, междугородной, международной телефонной связи;
- поставку электроэнергии;
- услуги по водоснабжению и водоотведению;
- услуги по отоплению;
- оказание услуг по предоставлению физических цепей для обеспечения работы оконечных устройств (сирен) муниципальной системы оповещения;
- оказание услуг связи местных соединений;
- обучение руководителей и специалистов по охране труда;
- оказание услуг по пошиву фирменной одежды для сотрудников;
</t>
  </si>
  <si>
    <t>Организована поставка мобильной системы информирования и оповещения.</t>
  </si>
  <si>
    <t xml:space="preserve">поставку хозяйственных и канцелярских товаров, расходных материалов для офисной техники, видеорегистратора, мобильного телефона, бензоинструмента, бензина для спецавтомобиля;
- оказание услуг по замене кассетного кондиционера (монтаж, материал, оборудование);
- поставку гидравлического аварийно-спасательного инструмента.
</t>
  </si>
  <si>
    <t>Продолжение п.п. 4.1.</t>
  </si>
  <si>
    <t xml:space="preserve">Проведены работы по прокладке оптико-волоконных линий связи и расширения коммуникаций. Обслужено около 300 км оптико-волоконных линий связи, проложено 0,04 км; обеспечен доступ к городской сети Wi-Fi в парках городского округа Мытищи (уникальных пользователей - 4571); подключено и обслуживается 116 социальных объектов к сети Интернет. </t>
  </si>
  <si>
    <t>Для МБОУ СОШ № 3 и МБОУ СОШ № 29 приобретено:
- копировально-множительное оборудование;
- компьютерные мыши;
- пульты дистанционного управления;
- IP-камеры;
- телевизоры;
- стойки для презентационного оборудования;
- ноутбуки.</t>
  </si>
  <si>
    <t>Проведен сбор и анализ состояния аппаратно-программных комплексов.
Приобретена техника для организации автоматизированного рабочего места. Оказаны услуги по заправке картриджей.</t>
  </si>
  <si>
    <t>Произведены расходы по заработной плате, коммунальным услугам по техническому обслуживанию имущества в прочих учреждениях и другие расходы.</t>
  </si>
  <si>
    <t xml:space="preserve">Выполнены следующие работы:
- демонтаж, существующих сооружений;
- устройство временных дорог; 
- земляные работы по разработке котлована под резервуар чистой воды;
- устройство бетонной подготовки, горизонтальной наплавляемой гидроизоляции, защитной стяжки, фундамента резервуара чистой воды;
- бурение скважин;
- устройство монолитных конструкций здания.
</t>
  </si>
  <si>
    <t>Постановлением Администрации городского округа Мытищи Московской области от 21.03.2022 № 1071 утвержден порядок предоставления субсидии из бюджета городского округа Мытищи на возмещение части недополученных доходов поставщиками ресурсов. Денежные средства направлены в АО "Мытищинская Теплосеть" на погашение задолженности.</t>
  </si>
  <si>
    <t>продолжение п.1.1.</t>
  </si>
  <si>
    <t>Денежные средства будут скорректированы в 4-ом квартале т.г.</t>
  </si>
  <si>
    <t>115 детей МБУ ДО ДЮЦ "Галактика" участвовали в туристско-краеведческих экспедициях, походах.</t>
  </si>
  <si>
    <t>Приобретены 125 путёвок для детей, находящихся в трудной жизненной ситуации,  в организации отдыха детей и их оздоровления, расположенные на территории Московской области и Краснодарского края и  33 путёвки "Мать и дитя" для детей-инвалидов в санаторные учреждения, расположенные на территории Ставропольского и Краснодарского края.</t>
  </si>
  <si>
    <t>Организовано питание 175 детей в лагерях с дневным пребыванием на базе 2 образовательных учреждений городского округа Мытищи.</t>
  </si>
  <si>
    <t>Погашение и обслуживание кредитов исполняется своевременно и в полном объеме.</t>
  </si>
  <si>
    <t xml:space="preserve">Мероприятие 01.01. Проведение мероприятий по обеспечению доступности для инвалидов и маломобильных групп населения объектов инфраструктуры (за исключение сферы культуры, образования, спорта) </t>
  </si>
  <si>
    <t>Приобретено 3 145 книг.</t>
  </si>
  <si>
    <t>Финансирование не предусмотрено в 2023 году.</t>
  </si>
  <si>
    <t xml:space="preserve">Объект 1.5 (Мероприятие  02.02.)        Разработка проекта территории в г. Мытищи ТЦ Июнь/Пироговский лесопарк
 </t>
  </si>
  <si>
    <t xml:space="preserve">Объект 1.6 (Мероприятие  02.02.)        Разработка проекта территории в г. Мытищи ул.Колпакова/ Пироговский лесопарк
 </t>
  </si>
  <si>
    <t>Объект 5.3. (Мероприятие  04.07.) Парковочные места, ремонт, ул. Институтская, д. 19.</t>
  </si>
  <si>
    <t>Объект 5.4. (Мероприятие  04.07.) Парковочные места, ремонт, г. Мытищи, 1-й Рупасовский пер., 11А</t>
  </si>
  <si>
    <t>Объект 5.5. (Мероприятие  04.07.) Парковочные места, обслуживание, ул. Коминтерна.</t>
  </si>
  <si>
    <t>Несовершеннолетние трудоустроены в соответствии с планом.</t>
  </si>
  <si>
    <t xml:space="preserve">Выполнен  ремонт кровли МБУ МЦ "Импульс". </t>
  </si>
  <si>
    <t>Заключены договора на выполнение работ по сносу: Московская область, г.о. Мытищи, д.Марфино, Московская область, г.о. Мытищи, пос. Пирогово, ул. Станционная лит.А, у плотины (кафе "Белый парус"), Московская область, г.о. Мытищи, д. Аксаково, ул. Парковая  работы выполнены в полном объеме.  Заключен договор на выполнение работ по сносу объектов незавершенного строительства по адресу: Московская область, г.о. Мытищи, д. Беляниново.</t>
  </si>
  <si>
    <t xml:space="preserve">Выполнены работы по благоустройству Парка им. Стрекалова: обновлена детская игровая площадка, установлено освещение и видеонаблюдение.
</t>
  </si>
  <si>
    <t>Выполнены работы по обустройству 7 детских игровых площадок по проекту Губернатора М.О.</t>
  </si>
  <si>
    <t>Финансирование мероприятий подпрограммы за счет средств бюджета Московской области и бюджета городского округа Мытищи в                       2023 году не предусмотрено.</t>
  </si>
  <si>
    <t>Подпрограмма 3 "Управление муниципальным долгом"</t>
  </si>
  <si>
    <t xml:space="preserve">Мероприятие 01.04
Сохранение достигнутого уровня заработной платы работников муниципальных учреждений культуры
</t>
  </si>
  <si>
    <t>Мероприятие 02.02 Проведение ремонта объектов муниципальных культурно-досуговых учреждений</t>
  </si>
  <si>
    <t xml:space="preserve">Мероприятие 01.02
Сохранение достигнутого уровня заработной платы работников муниципальных учреждений культуры
</t>
  </si>
  <si>
    <t>Мероприятие 02.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</si>
  <si>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Основное мероприятие 01.
Организация и проведение мероприятий, направленных на популяризацию добровольчества (волонтерства)</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</si>
  <si>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</si>
  <si>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Для проведения субботников  приобретено:
- 4500 шт. перчаток; 
- 4600 мешков для мусора.</t>
  </si>
  <si>
    <t>Реализация мероприятия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за счет средств Фонда капитального ремонта общего имущества многоквартирных домов</t>
  </si>
  <si>
    <t xml:space="preserve">Произведены расходы:
-  выплаты заработной платы с начислениями;
-выплаты сотрудникам в отпуске по уходу за ребенком до 3-х лет;
- оплата услуг связи, интернета; коммунальных услуг (водоснабжение и стоки, тепловая энергия, электроэнергия, вывоз ТКО);
- оплата работ и услуг по содержанию имущества (содержание и текущий ремонт, ТО систем охраны, предоставление жилищно-коммунальных услуг, ТО ИТП).                                                                       </t>
  </si>
  <si>
    <t>В отчетном периоде проводился мониторинг социальных сетей, электронных и печатных СМИ посредством информационно-аналитической системы мониторинга и анализа СМИ: "Медиология" и "Медиология - БАЗЗ" на условиях простой (неисключительной) лицензии.  Выявлялись информационные угрозы и негативная информация.</t>
  </si>
  <si>
    <t xml:space="preserve">Выполнено содержание
6 парков: 
- 386 906,6 м2 территорий общего пользования;
- 75 609,8 м2 дорожек;
- 303 536,3 м2 газонов и покрытий;
- 120 м2 площадок для выгула собак;
- 5 106 м2 детских игровых площадок (9 шт.);
- 1 121 м2 тренажерных и спортивных площадок (7 шт.); 
- 321 шт. скамеек;
- 336  шт. урн.      
- 1 265,5 м2 цветники;         
- 148 м2 прудов (2 шт.);
- 9 единиц памятников и сооружений.
</t>
  </si>
  <si>
    <t>4.6</t>
  </si>
  <si>
    <t>55-56</t>
  </si>
  <si>
    <t>68-72</t>
  </si>
  <si>
    <t>77</t>
  </si>
  <si>
    <t>80-81</t>
  </si>
  <si>
    <t>84-96</t>
  </si>
  <si>
    <t>107</t>
  </si>
  <si>
    <t>116-117</t>
  </si>
  <si>
    <t>121-122</t>
  </si>
  <si>
    <t>Подпрограмма 7 "Развитие туризма"</t>
  </si>
  <si>
    <t>Подпрограмма 8 "Обеспечивающая подпрограмма"</t>
  </si>
  <si>
    <t>Подпрограмма 6 "Развитие образования в сфере культуры"</t>
  </si>
  <si>
    <t xml:space="preserve">Мероприятие 01.17.
Расходы на обеспечение деятельности (оказание услуг) муниципальных учреждений-дошкольные образовательные организации
</t>
  </si>
  <si>
    <t>Подпрограмма 2  "Развитие музейного дела"</t>
  </si>
  <si>
    <t>Подпрограмма 3 "Развитие библиотечного дела"</t>
  </si>
  <si>
    <t>Подпрограмма 4 "Развитие профессионального искусства, гастрольно-концертной и культурно-досуговой деятельности, кинематографии"</t>
  </si>
  <si>
    <t>Подпрограмма 3. "Обеспечение мероприятий гражданской обороны на территории городского округа Мытищи"</t>
  </si>
  <si>
    <t>Подпрограмма 4. "Обеспечение пожарной безопасности на территории городского округа Мытищи"</t>
  </si>
  <si>
    <t>Подпрограмма 5. "Обеспечение безопасности населения на водных объектах, расположенных на территории городского округа Мытищи"</t>
  </si>
  <si>
    <t>Подпрограмма 6  "Обеспечение жильем отдельных категорий граждан за счет средств федерального бюджета"</t>
  </si>
  <si>
    <t>Подпрограмма 4 "Развитие потребительского рынка и услуг"</t>
  </si>
  <si>
    <t>Подпрограмма 1 "Развитие системы информирования населения о деятельности органов местного самоуправления городского округа Мытищи, создание доступной современной медиасреды"</t>
  </si>
  <si>
    <t>Подпрограмма 5 "Развитие добровольчества (волонтерства) в городском округе Мытищи"</t>
  </si>
  <si>
    <t>Подпрограмма 2. "Развитие информационной и технологической инфраструктуры экосистемы цифровой экономики городского округа Мытищи"</t>
  </si>
  <si>
    <t>Подпрограмма 1 "Разработка Генерального плана развития городского округа Мытищи"</t>
  </si>
  <si>
    <t>Подпрограмма  2 "Реализация политики пространственного развития городского округа Мытищи"</t>
  </si>
  <si>
    <t>Подпрограмма 4 "Развитие профессионального искусства, гастрольно-концертной и культурно-досуговой деятельности, кинематографии "</t>
  </si>
  <si>
    <t>Подпрограмма 5. "Обеспечение безопасности населения на водных объектах, расположенных на территории
городского округа Мытищи"</t>
  </si>
  <si>
    <t>Подпрограмма VI "Обеспечение жильем отдельных категорий граждан за счет средств федерального бюджета"</t>
  </si>
  <si>
    <t xml:space="preserve">Подпрограмма 4 "Развитие потребительского рынка и услуг" </t>
  </si>
  <si>
    <t>Подпрограмма 6 "Обеспечение жильем отдельных категорий граждан за счет средств федерального бюджета"</t>
  </si>
  <si>
    <t>Подпрограмма 1. "Эффективное управление имущественным комплексом"</t>
  </si>
  <si>
    <t>за январь - декабрь 2023 года</t>
  </si>
  <si>
    <t>за январь-декабрь 2023 года</t>
  </si>
  <si>
    <t>Выполнено по состоянию на 31.12.2023 (тыс.руб.)</t>
  </si>
  <si>
    <t>Профинансировано по состоянию на 31.12.2023 (тыс.руб.)</t>
  </si>
  <si>
    <t xml:space="preserve">Годовой отчет о реализации мероприятий 
муниципальной программы городского округа Мытищи </t>
  </si>
  <si>
    <t>Произведены выплаты стимулирующего характера работникам МФЦ.</t>
  </si>
  <si>
    <t>Оплата произведена в соответствии с заключенными контрактами и предоставленными документами.</t>
  </si>
  <si>
    <t xml:space="preserve">Годовой отчет  о реализации мероприятий 
муниципальной программы городского округа Мытищи                                                                                                                                            </t>
  </si>
  <si>
    <t>Проведено 6 заседаний Антитеррористической комиссии городского округа Мытищи. В рамках проведения комиссии заслушаны актуальные проблемы, связанные с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Комиссия постановила: принять меры по устранению недостатков в пожарной безопасности, выявленных  в ходе приемки образовательных учреждений и дошкольных учреждений к новому учебному году; продолжить работу по обеспечению надежной охраны и противопожарной безопасности подведомственных образовательных учебных заведениях и дошкольных учреждениях, в т.ч. по: поддержанию в исправном состоянии  периметровых  ограждений (заборов)  образовательных  учреждений, привлечению к охране образовательных учреждений профессиональной охраны с круглосуточным режимом работы, установке на объектах образования инженерно-технических средств охраны, систем контроля управления доступа, систем оповещения и видеонаблюдения (видеокамер и мониторов) и других. При формировании бюджета на 2023-2024 годы предусмотреть соответствующее финансирование на указанные цели. К тренировкам по действиям  учащихся и персонала при пожаре и в случае обнаружения взрывного устройства привлекать представителей МУ МВД России «Мытищинское» и отдела надзорной деятельности  по городскому округу  Мытищи,  МЧС России по Московской области; обновить комплекты документов по организации антитеррористической защищенности учреждений образования; организовать и провести  инструктажи  руководства и преподавательского состава учреждений образования о порядке действий в случае угрозы совершения террористического акта; принять меры по недопущению перевозок по маршрутам, проходимым вблизи мест расположения образовательных учреждений взрывчатых и ядовитых веществ промышленного назначения, горюче-смазочных материалов, иных пожаро- и взрывоопасных грузов; провести проверки персонала и осмотры помещений, занимаемых организациями, осуществляющими торговое и иное обслуживание населения, расположенных вблизи мест проведения торжественных и массовых мероприятий на предмет выявления лиц, причастных к подготовке и совершению террористических актов, а также с целью обнаружения средств проведения террористических актов, оружия.</t>
  </si>
  <si>
    <t>Оплата произведена по факту выполненных работ в соответствии с заключенными контрактами.</t>
  </si>
  <si>
    <t>Денежные средства не освоены в полном объеме в связи с тем, что ряд мероприятий культурно-массового характера при осуществлении охраны общественного порядка, на которых должны быть задействованы члены народных дружин, отменены по различным основаниям.</t>
  </si>
  <si>
    <t>Проведены мероприятия по охране общественного порядка: "Рождество Христово", "Крещение Господне", "Масленица", "Вербное воскресенье", "Пасха", "Красная горка", "Радоница", "День победы", "Троица", "День молодёжи", День городского округа Мытищи, День народного единства, День Конституции, Елка Главы.</t>
  </si>
  <si>
    <t>Добровольными народными дружинниками принято активное участие в охране общественного порядка при проведении мероприятий:  "Рождество Христово", "Крещение Господне", "Масленица", "Вербное воскресенье", "Пасха", "Красная горка", "Радоница", "День победы", "Троица", "День молодёжи", День городского округа Мытищи, День народного единства, День Конституции, Елка Главы.</t>
  </si>
  <si>
    <t xml:space="preserve">В спортивной школе "ЦДЮС" проведен круглый стол "Экстремизму и терроризму – нет". 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использованы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</si>
  <si>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 xml:space="preserve">В общеобразовательных учреждениях проведена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Специалистами Управления образования проведен анализ состояния дел по антитеррористической защищённости объектов образования городского округа Мытищи.   </t>
  </si>
  <si>
    <t xml:space="preserve">В спортивной школе "ЦДЮС" проведен круглый стол "Экстремизму и терроризму – нет". 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</si>
  <si>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 xml:space="preserve">Оказаны услуги по предоставлению видеоизображения системы "Безопасный регион" в городском округе Мытищи на 114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t>
  </si>
  <si>
    <t>Изготовлены агитационные материалы (карманные календари, дипломы и свидетельства победителям и участникам конкурсов), направленных на формирование здорового образа жизни.</t>
  </si>
  <si>
    <t>Произведена транспортировка тел умерших в морг - 2352 чел.</t>
  </si>
  <si>
    <t>Произведено захоронений - 
2778 чел., в т.ч. 276 чел.- колумбарная стена; 88 чел.- отказные и безродные.</t>
  </si>
  <si>
    <t xml:space="preserve">Организовано сезонное содержание территорий 20 кладбищ (82,6 га),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  Произведена  оплата за: коммунальные услуги; услуги связи; охрану объектов; предрейсовый мед.осмотр; аренду офиса; завоз песка и щебня для благоустройства территории кладбищ; вывоз мусора; закупку питьевой воды; </t>
  </si>
  <si>
    <t>поставку зап. частей, масла и антифриза для автотранспорта; поставку летней спецодежды; оказание услуг по техническому обслуживанию системы 1С; закупку зимней спец. одежды; поставку хозяйственного инвентаря; поставку баков для воды и металлических поддонов под емкости с водой; благоустройство кладбищ в д. Николо-Прозорово, д. Юрьево и в пос. Пироговский.</t>
  </si>
  <si>
    <t xml:space="preserve">В связи с неготовностью в 2023 году помещения, выделенного для размещения аварийно-спасательного формирования не были освоены средства на приобретение мебели и бытовой техники (контракт расторгнут). </t>
  </si>
  <si>
    <t>Изготовлены наклейки-стикеры на противопожарную тематику формата А4.</t>
  </si>
  <si>
    <t>Заключено 2 контракта на выполнение работ по: 
- устройству фундамента здания пожарного депо с. Марфино;
- благоустройству территории объекта. Проведены работы по устройству фундаментной плиты.  Выплачен аванс. Планируемый срок завершения работ - III квартал 2024 года.</t>
  </si>
  <si>
    <t>Остаток денежных средств своевременно не был скорректирован.</t>
  </si>
  <si>
    <t>Оказаны услуги по обеспечению безопасности жизни и здоровья граждан на водных объектах городского округа Мытищи Московской области.</t>
  </si>
  <si>
    <t>Результаты реализации муниципальной программы</t>
  </si>
  <si>
    <t>Наименование подпрограммы/показателя</t>
  </si>
  <si>
    <t>Единица измерения</t>
  </si>
  <si>
    <t xml:space="preserve">Базовое значение </t>
  </si>
  <si>
    <t>Планируемое значение показателя на 2023 г.</t>
  </si>
  <si>
    <t>Причины невыполнения/несвоевременного выполнения/текущая стадия выполнения/предложения по выполнению</t>
  </si>
  <si>
    <t xml:space="preserve">Макропоказатель.
Снижение общего количества преступлений, совершенных на территории муниципального образования, не менее чем на 3 % ежегодно
</t>
  </si>
  <si>
    <t>Количество преступлений</t>
  </si>
  <si>
    <t>Увеличение доли социально значимых объектов (учреждений), оборудованных в целях антитеррористической защищенности средствами безопасности</t>
  </si>
  <si>
    <t>процент</t>
  </si>
  <si>
    <t>Увеличение общего количества видеокамер, введенных в эксплуатацию в систему технологического обеспечения региональной общественной безопасности и оперативного управления «Безопасный регион», не менее чем на 5 % ежегодно</t>
  </si>
  <si>
    <t>единицы</t>
  </si>
  <si>
    <t>Показатель достигнут.</t>
  </si>
  <si>
    <t>Снижение уровня вовлеченности населения в незаконный оборот наркотиков на 100 тыс. населения</t>
  </si>
  <si>
    <t>человек на 100 тыс. населения</t>
  </si>
  <si>
    <t xml:space="preserve">Снижение уровня криминогенности наркомании на 100 тыс. человек
</t>
  </si>
  <si>
    <t>Показатель достигнут в связи с уменьшением количества потребителей наркотиков среди лиц, совершивших преступления.</t>
  </si>
  <si>
    <t>Доля кладбищ, соответствующих требованиям Регионального стандарта</t>
  </si>
  <si>
    <t>Доля транспортировок умерших в морг с мест обнаружения или происшествия для производства судебно-медицинской экспертизы, произведенных в соответствии с установленными требованиями</t>
  </si>
  <si>
    <t>Показатель достигнут, в связи с осуществлением транспортировок умерших в морг без нарушений порядка, предусмотренного законодательством.</t>
  </si>
  <si>
    <t>Сокращение среднего времени совместного реагирования нескольких экстренных оперативных служб на обращения населения по единому номеру «112» на территории муниципального образования Московской области</t>
  </si>
  <si>
    <t>минуты</t>
  </si>
  <si>
    <t xml:space="preserve">Укомплектованность резервов материальных ресурсов для ликвидации чрезвычайных ситуаций муниципального характера </t>
  </si>
  <si>
    <t xml:space="preserve">Доля населения, проживающего или осуществляющего хозяйственную деятельность в границах зоны действия технических средств оповещения (электрических, электронных сирен и мощных акустических систем) муниципальной автоматизированной системы централизованного оповещения </t>
  </si>
  <si>
    <t>Обеспеченность населения средствами индивидуальной защиты, медицинскими средствами индивидуальной защиты</t>
  </si>
  <si>
    <t>Обеспеченность населения защитными сооружениями гражданской обороны</t>
  </si>
  <si>
    <t>Снижение числа погибших при пожарах</t>
  </si>
  <si>
    <t>В связи с участившимися случаями пожаров на территории г.о. Мытищи показатель не достиг планового значения.</t>
  </si>
  <si>
    <t>Прирост уровня безопасности людей на водных объектах, расположенных на территории Московской области</t>
  </si>
  <si>
    <t>Показатель достигнут в связи с проведением мероприятий по обеспечению безопасности населения на водных объектах г.о. Мытищи</t>
  </si>
  <si>
    <t>Достигнутое значение показателя за 2023 г.</t>
  </si>
  <si>
    <t>Показатель достигнут в связи с профилактическими мерами. Уменьшилось число лиц, совершивших преступление в сфере НОН (незаконного оборота наркотиков), а т.ж. уменьшилось число лиц, совершивших административные правонарушения в данной сфере. Кроме этого увеличилось число жителей городского округа.</t>
  </si>
  <si>
    <t>Показатель не достигнут в связи с несвоевременным проведением работ по благоустройству кладбища Юрьево. Работы перенесены на 2024г.</t>
  </si>
  <si>
    <t>Выполнено в соответствии с Постановлением Правительства Московской области от 30.11.2022 № 1288/41 "О внесении изменений в Положение о системе обеспечения вызова экстренных оперативных служб по единому номеру"112" на территории Московской области"</t>
  </si>
  <si>
    <t>Годовой отчет  о реализации мероприятий</t>
  </si>
  <si>
    <t>Заключено 2 контракта на: 
- реконструкцию водозаборного узла; 
- выполнение функций стройконтроля на объекте.
Произведена выплата аванса.</t>
  </si>
  <si>
    <t>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</si>
  <si>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 xml:space="preserve">Работы производятся в рамках концессионного соглашения, которое по итогам 2023 года заключено не было. Заключение Концессии планируется в 1 квартале 2024 года. </t>
  </si>
  <si>
    <t xml:space="preserve">Проведена государственная экспертиза проектно-сметной документации  по объекту "Реконструкция ВЗУ Пироговский". </t>
  </si>
  <si>
    <t xml:space="preserve">Денежные средства своевременно не скорректированы.
</t>
  </si>
  <si>
    <t xml:space="preserve">Выполнены работы по актуализации схемы теплоснабжения городского округа Мытищи на период с 2021 по 2039 годы. </t>
  </si>
  <si>
    <t xml:space="preserve">Выполнены работы по разработке схемы границ и тех. плана на сооружение ИТП футбольного поля в мкр. 25, Шараповский карьер. </t>
  </si>
  <si>
    <t>Произведена замена, поверка 27 шт. приборов учета энергетических ресурсов в муниципальных учреждениях, из них: 
теплоэнергии - 4 шт., электроэнергии - 1 шт., ХВС - 22 шт.</t>
  </si>
  <si>
    <t xml:space="preserve">Проведена поверка 476 шт. общедомовых приборов учета энергетических ресурсов  в многоквартирных домах, из них: теплоэнергии - 225 шт., холодного водоснабжения - 251 шт. </t>
  </si>
  <si>
    <t>Обработано 40 904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
Обеспечено функционирование МКУ "УЖКХ Мытищи". Произведены расходы: на выплату заработной платы с начислениями; услуги связи; содержание и обслуживание имущества и техники; приобретение материальных запасов.</t>
  </si>
  <si>
    <t>Произведены выплаты заработной платы сотруднику  отдела муниципального жилищного контроля и контроля за исполнением единой теплоснабжающей организацией обязательств по строительству и (или) реконструкции и (или) модернизации объектов теплоснабжения за январь-декабрь 2023 года.</t>
  </si>
  <si>
    <t>"Развитие инженерной инфраструктуры, энергоэффективности и отрасли обращения с отходами"</t>
  </si>
  <si>
    <t>№</t>
  </si>
  <si>
    <t>Показатели реализации муниципальной программы</t>
  </si>
  <si>
    <t xml:space="preserve">Единица измерения </t>
  </si>
  <si>
    <t>Базовое значение показателя</t>
  </si>
  <si>
    <t>Планируемое значение показателя на 2023 год</t>
  </si>
  <si>
    <t>Причины невыполнения/ несвоевременного  выполнения/ предложения по выполнению</t>
  </si>
  <si>
    <t>Подпрограмма 1 «Чистая вода»</t>
  </si>
  <si>
    <t>Количество созданных и восстановленных ВЗУ. ВНС и станций водоподготовки</t>
  </si>
  <si>
    <t>единица</t>
  </si>
  <si>
    <t>Количество разработанных проектно-сметных документаций, предназначенных для выполнения работ по строительству и реконструкция объектов водоснабжения</t>
  </si>
  <si>
    <t>%</t>
  </si>
  <si>
    <t>Работы выполнены в полном объеме</t>
  </si>
  <si>
    <t>Единица/м/куб/сут</t>
  </si>
  <si>
    <t>Срок реализации показателя 2027 год</t>
  </si>
  <si>
    <t>Протяженность построенных водоводов</t>
  </si>
  <si>
    <t>М.</t>
  </si>
  <si>
    <t>Подпрограмма 2 «Системы водоотведения»</t>
  </si>
  <si>
    <t>Количество созданных и восстановленных объектов очистки сточных вод суммарной производительностью</t>
  </si>
  <si>
    <t>ед./тыс. куб. м.</t>
  </si>
  <si>
    <t>Повышение надежности и снижение аварийности</t>
  </si>
  <si>
    <t xml:space="preserve">Показатель в 2023 году не достигнут.
Работы производятся в рамках концессионного соглашения, которое по итогам 2023 года заключено не было. Концессия планируется  заключится в 1 квартале 2024 года. </t>
  </si>
  <si>
    <t>Подпрограмма 3 «Объекты теплоснабжения, инженерные коммуникации»</t>
  </si>
  <si>
    <t>Количество созданных и восстановленных объектов коммунальной инфраструктуры</t>
  </si>
  <si>
    <t>Доля актуальных схем теплоснабжения, водоснабжения и водоотведения, программ комплексного развития систем коммунальной инфраструктуры</t>
  </si>
  <si>
    <t>Подпрограмма 5 «Энергосбережение и повышение энергетической эффективности»</t>
  </si>
  <si>
    <t>Доля зданий, строений, сооружений муниципальной собственности, соответствующих нормальному уровню энергетической эффективности и выше (А, B, C, D)</t>
  </si>
  <si>
    <t>Доля зданий, строений, сооружений органов местного самоуправления и муниципальных учреждений, оснащённых приборами учёта потребляемых энергетических ресурсов</t>
  </si>
  <si>
    <t>Произведена замена, поверка 27 шт. приборов учета энергетических ресурсов в муниципальных учреждениях.</t>
  </si>
  <si>
    <t>Бережливый учёт - оснащённость многоквартирных домов общедомовыми приборами учёта</t>
  </si>
  <si>
    <t>Проведена поверка (476 шт.) общедомовых приборов учета энергетических ресурсов  в многоквартирных домах.</t>
  </si>
  <si>
    <t>Доля многоквартирных домов с присвоенными классами энергоэффективности</t>
  </si>
  <si>
    <t>14 многоквартирным домам присвоен класс энергоэффективности.</t>
  </si>
  <si>
    <t>Подпрограмма 8 «Реализация полномочий в сфере жилищно-коммунального хозяйства»</t>
  </si>
  <si>
    <t>тыс. руб.</t>
  </si>
  <si>
    <t>Выполнено погашение просроченной задолженности перед поставщиками энергоресурсов.</t>
  </si>
  <si>
    <t>Осуществлено профилактических и контрольных (надзорных) мероприятий при поступлении в ОМСУ информации о несоблюдении гражданами требований Правил пользования газом</t>
  </si>
  <si>
    <t>Достигнутое значение показателя за 2023 год</t>
  </si>
  <si>
    <t>Отношение проведенных контрольно-надзорных мероприятий к заявкам предоставленным специализированной газовой организацией соблюдено.</t>
  </si>
  <si>
    <t>Актуализированы схемы по теплоснабжению, водоснабжению и водоотведению г.о. Мытищи.</t>
  </si>
  <si>
    <t>Срок реализации показателя 2025 год.</t>
  </si>
  <si>
    <t>Срок реализации показателя 2024 год.</t>
  </si>
  <si>
    <t>Работы выполнены в полном объеме.</t>
  </si>
  <si>
    <t>Проведен мониторинг мероприятий, направленных на энергосбережение  в бюджетной сфере.</t>
  </si>
  <si>
    <t>Таблица 30.</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</si>
  <si>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</si>
  <si>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Уровень удовлетворенности граждан качеством предоставления государственных и муниципальных услуг</t>
  </si>
  <si>
    <t>Для достижения необходимого уровня удовлетворенности граждан качеством предоставления государственных и муниципальных услуг проведен мониторинг качества и доступности предоставления государственных и муниципальных услуг и повышение квалификации сотрудников.</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</si>
  <si>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</si>
  <si>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Доля рабочих мест, обеспеченных необходимым компьютерным оборудованием и услугами связи в соответствии с требованиями нормативных правовых актов Московской области</t>
  </si>
  <si>
    <t>Стоимостная доля закупаемого и (или) арендуемого ОМСУ муниципального образования Московской области отечественного программного обеспечения</t>
  </si>
  <si>
    <t>Увеличение доли защищенных по требованиям безопасности информации информационных систем, используемых ОМСУ муниципального образования Московской области, в соответствии с категорией обрабатываемой информации, а также персональных компьютеров, используемых на рабочих местах работников, обеспеченных антивирусным программным обеспечением с регулярным обновлением соответствующих баз</t>
  </si>
  <si>
    <t>Доля работников ОМСУ муниципального образования Московской области, обеспеченных средствами электронной подписи в соответствии с установленными требованиями</t>
  </si>
  <si>
    <t>Доля электронного юридически значимого документооборота в органах местного самоуправления и подведомственных им учреждениях в Московской области</t>
  </si>
  <si>
    <t>Доля муниципальных (государственных) услуг, предоставленных без нарушения регламентного срока при оказании услуг в электронном виде на региональном портале государственных услуг</t>
  </si>
  <si>
    <t>Значение показателя перевыполнено. Услуги предоставляются без нарушения регламентного срока.</t>
  </si>
  <si>
    <t xml:space="preserve">Доля обращений за получением муниципальных (государственных)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
</t>
  </si>
  <si>
    <t>В течение отчетного периода отмечается ежемесячная тенденция снижения фактического значения.</t>
  </si>
  <si>
    <t>Образовательные организации обеспечены материально-технической базой для внедрения цифровой образовательной среды</t>
  </si>
  <si>
    <t>Приобретено отечественное программное обеспечение (Secret Net Studio (105 лицензий) и ViPNet Client 4.x (140 лицензий).</t>
  </si>
  <si>
    <t>Значение показателя достигнуто в полном объеме по итогам работы за  2023 год. Приобретено программное обеспечение (Secret Net Studio (105 лицензий) и ViPNet Client 4.x (140 лицензий).</t>
  </si>
  <si>
    <t>Значение показателя достигнуто. В 2023 году закуплены электронно-цифровые подписи в количестве 90 шт.</t>
  </si>
  <si>
    <t xml:space="preserve">Отправлено исходящих электронных документов через систему МЭДО – 3230  шт.,подписанных ЭЦП – 3224 шт. 
</t>
  </si>
  <si>
    <t>Быстро/качественно решаем - Доля сообщений, отправленных на портал «Добродел» пользователями с подтвержденной учётной записью ЕСИА, которые имеют признак повторной отправки, повторного переноса сроков решения, нарушения срока предоставления ответа</t>
  </si>
  <si>
    <t>Закуплено оборудование для СОШ № 3 и № 29.</t>
  </si>
  <si>
    <t>Доля архивных документов, хранящихся в муниципальном архиве в нормативных условиях, обеспечивающих их постоянное (вечное) и долговременное хранение, в общем количестве документов в муниципальном архиве</t>
  </si>
  <si>
    <t xml:space="preserve">Доля архивных фондов муниципального архива, внесенных в общеотраслевую базу данных «Архивный фонд» от общего количества архивных фондов, хранящихся в муниципальном архиве   </t>
  </si>
  <si>
    <t>Доля архивных документов, переведенных в электронно-цифровую форму, от общего количества документов, находящихся на хранении в муниципальном архиве муниципального образования</t>
  </si>
  <si>
    <t>Значение показателя достигнуто по итогам работы за 2023 года архивного отдела администрации городского округа Мытищи.</t>
  </si>
  <si>
    <t xml:space="preserve">Остаток денежных средств  не был израсходаван, так как  запланированная конкурсная процедура не состоялась. </t>
  </si>
  <si>
    <t>Контракты исполнены и оплачены по факту выполненных работ.</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</si>
  <si>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3785 новых рабочих мест в различных сферах экономики.</t>
  </si>
  <si>
    <t>Субсидию получили 7 субъектов малого и среднего предпринимательства.</t>
  </si>
  <si>
    <t>Состояние конкурентной среды в муниципальном образовании оценивается посредством анализа макроэкономических показателей, мониторингов удовлетворенности субъектов предпринимательской деятельности и потребителей условиями ведения бизнеса, качеством товаров, работ и услуг, а также на основании данных электронных опросов, проводимых в автоматизированных системах и на аналитических порталах органов исполнительной власти Московской области. Периоды проведения опросов определены Комитетом по конкурентной политике МО, в 2023 это: 03.04.2023-03.05.2023;  03.07.2023-03.08.2023 и 02.10.2023-02.11.2023. По завершению опроса подведены и проанализированы их итоги, подробные материалы анализа внесены в формы ГАСУ для рассмотрения Комитетом по конкурентной политике Московской области.</t>
  </si>
  <si>
    <t>Таблица 22.</t>
  </si>
  <si>
    <t xml:space="preserve">Результаты реализации </t>
  </si>
  <si>
    <t xml:space="preserve">муниципальной программы  "Предпринимательство" </t>
  </si>
  <si>
    <t>Наименование подпрограммы/ показателя</t>
  </si>
  <si>
    <t>Базовое значение</t>
  </si>
  <si>
    <t>Достигнутое значение показателя
за отчетный период</t>
  </si>
  <si>
    <t>Причины невыполнения/ несвоевременного выполнения/ текущая стадия выполнения/ предложения по выполнению</t>
  </si>
  <si>
    <t>Подпрограмма 1. «Инвестиции»</t>
  </si>
  <si>
    <t>Подпрограмма 2. «Развитие конкуренции»</t>
  </si>
  <si>
    <t>Подпрограмма 3. «Развитие малого и среднего предпринимательства городского округа Мытищи»</t>
  </si>
  <si>
    <t>единиц</t>
  </si>
  <si>
    <t xml:space="preserve"> единиц</t>
  </si>
  <si>
    <t>Подпрограмма 4. «Развитие потребительского рынка и услуг»</t>
  </si>
  <si>
    <t>"Переселение граждан из аварийного жилищного фонда"</t>
  </si>
  <si>
    <t xml:space="preserve">Наименование подпрограммы/показателя </t>
  </si>
  <si>
    <t>Достигнутое значение показателя за отчетный период</t>
  </si>
  <si>
    <t>Подпрограмма 2 «Обеспечение мероприятий по переселению граждан из аварийного жилищного фонда в Московской области»</t>
  </si>
  <si>
    <t>Количество квадратных метров расселенного аварийного жилищного фонда за счет средств внебюджетных источников</t>
  </si>
  <si>
    <t>Тыс.кв.м</t>
  </si>
  <si>
    <t>Количество переселённых жителей из аварийного жилищного фонда за счет внебюджетных источников</t>
  </si>
  <si>
    <t>Тыс.чел</t>
  </si>
  <si>
    <t>Количество квадратных метров расселенного аварийного жилищного фонда, за счет муниципальных программ</t>
  </si>
  <si>
    <t>Количество граждан, переселённых из аварийного жилищного фонда, за счет муниципальных программ</t>
  </si>
  <si>
    <t>Количество квадратных метров непригодного для проживания жилищного фонда, признанного аварийными до 01.01.2017 года, расселенного по Подпрограмме 2.</t>
  </si>
  <si>
    <t>ГО Мытищи не принимает участия в подпрограмме 2 «Обеспечение мероприятий по переселению граждан из аварийного жилищного фонда в Московской области» с привлечением средств бюджета Московской области.</t>
  </si>
  <si>
    <t>Количество граждан, расселенных из непригодного для проживания жилищного фонда, признанного аварийными до 01.01.2017 года, расселенного по Подпрограмме 2.</t>
  </si>
  <si>
    <t>Тыс. чел</t>
  </si>
  <si>
    <t>Количество квадратных метров непригодного для проживания жилищного фонда, признанного аварийными до 01.01.2017 года, расселенного по адресной программе.</t>
  </si>
  <si>
    <t>ГО Мытищи не принимает участия в реализации адресной программы  Московской области «Переселение граждан из аварийного жилищного фонда в Московской области на 2016-2020 годы».</t>
  </si>
  <si>
    <t>Количество граждан, расселенных из непригодного для проживания жилищного фонда, признанного аварийными до 01.01.2017 года, расселенного по адресной программе.</t>
  </si>
  <si>
    <t>Количество квадратных метров непригодного для проживания жилищного фонда, признанного аварийными после 01.01.2017 года, расселенного по Подпрограмме 2.</t>
  </si>
  <si>
    <t>Количество граждан, расселенных из непригодного для проживания жилищного фонда, признанного аварийными после 01.01.2017 года, расселенного по Подпрограмме 2.</t>
  </si>
  <si>
    <t>Таблица 37.</t>
  </si>
  <si>
    <t xml:space="preserve">Результаты реализации муниципальной программы </t>
  </si>
  <si>
    <t>Подпрограмма 5 «Строительство (реконструкция) объектов физической культуры и спорта»</t>
  </si>
  <si>
    <t>Таблица 28.</t>
  </si>
  <si>
    <t>шт.</t>
  </si>
  <si>
    <t>Количество погибших в дорожно-транспортных происшествиях, человек на 100 тысяч населения</t>
  </si>
  <si>
    <t>Таблица 24.</t>
  </si>
  <si>
    <t>Эффективность работы по взысканию задолженности по арендной плате за земельные участки, государственная собственность на которые не разграничена</t>
  </si>
  <si>
    <t>Эффективность работы по взысканию задолженности по арендной плате за муниципальное имущество и землю</t>
  </si>
  <si>
    <t>Поступления доходов в бюджет муниципального образования от распоряжения земельными участками, государственная собственность на которые не разграничена</t>
  </si>
  <si>
    <t>Поступления доходов в бюджет муниципального образования от распоряжения муниципальным имуществом и землей</t>
  </si>
  <si>
    <t>Предоставление земельных участков многодетным семьям</t>
  </si>
  <si>
    <t>Проверка использования земель</t>
  </si>
  <si>
    <t>Прирост земельного налога</t>
  </si>
  <si>
    <t>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t>
  </si>
  <si>
    <t>≤50,0</t>
  </si>
  <si>
    <t>Таблица 8.</t>
  </si>
  <si>
    <t>Подпрограмма I "Социальная поддержка граждан"</t>
  </si>
  <si>
    <t>Доля детей, охваченных отдыхом и оздоровлением, в общей численности детей в возрасте от 7 до 15 лет, подлежащих оздоровлению</t>
  </si>
  <si>
    <t xml:space="preserve">Целевой показатель 1
Число пострадавших в результате несчастных случаев на производстве со смертельным исходом связанных с производством, в расчете на 1000 работающих (организаций, занятых в экономике муниципального образования)
</t>
  </si>
  <si>
    <t>Предоставлены финансовая, имущественная и консультационная поддержки.</t>
  </si>
  <si>
    <t>Предоставлены финансовая, имущественная и  консультационная  поддержки.</t>
  </si>
  <si>
    <t>Предоставлены имущественная  и консультационная  поддержки.</t>
  </si>
  <si>
    <t>Предоставлены финансовая, имущественная  и консультационная  поддержки.</t>
  </si>
  <si>
    <t>Денежные средства предоставлены СО НКО в рамках муниципальных программ "Образование" и "Социальная защита населения".</t>
  </si>
  <si>
    <t>Субсидии предоставлены АНО "Раскрой свой мир" и общественной организации "Солнце для всех".</t>
  </si>
  <si>
    <t>Предоставлена имущественная поддержка московской областной общественной организации "Военно-патриотический центр "Граница".</t>
  </si>
  <si>
    <t>Предоставлена имущественная поддержка  Общероссийской общественной организации "Всероссийское добровольное пожарное общество".</t>
  </si>
  <si>
    <t>кв. метров</t>
  </si>
  <si>
    <t>Предоставлена имущественная поддержка 3 организациям.</t>
  </si>
  <si>
    <t>Предоставлена имущественная поддержка 1 организации.</t>
  </si>
  <si>
    <t>За имущественной поддержкой не обращались организации в данной сфере.</t>
  </si>
  <si>
    <t>Консультационная поддержка оказывается по мере обращения в течение всего года.</t>
  </si>
  <si>
    <t>Значение показателя достигнуто в полном объеме в связи с проведенными просветительскими мероприятиями по вопросам деятельности СО НКО.</t>
  </si>
  <si>
    <t>Таблица 6.</t>
  </si>
  <si>
    <t>Результаты реализации муниципальной программы "Образование"</t>
  </si>
  <si>
    <t xml:space="preserve">Показатель выполнен  за счет отсутствия  очередности на получение в текущем году дошкольного образования. </t>
  </si>
  <si>
    <t>Показатель выполнен в полном объеме.</t>
  </si>
  <si>
    <t>Количество объектов, в которых в полном объеме выполнены мероприятия по капитальному ремонту общеобразовательных организаций</t>
  </si>
  <si>
    <t>Показатель перевыполнен за счет  расширения производства и увеличения производственных мощностей крупных  и средних предприятий округа -порядка 2045 рабочих мест, организациями малого бизнеса (микропредприятимями) - 1740 рабочих мест.</t>
  </si>
  <si>
    <t xml:space="preserve"> Показатель перевыполнен. За отчетный период крупные капиталовложения осуществлялись  в жилищное строительство в размере более 21,6  млрд.руб.  инвесторами  ООО "СЗ  "Самолет-Мытищи", ООО "СЗ "Осенний квартал", ООО "СЗ "ГРАДОЛИМП".  В логистической сфере и пищевой промышленности  крупными  инвесторами  выступили АО "Уголь-Транс", АО "Евротранс" и  АО "Русскарт", ЗАО "МПК",   АО "МОСОБЛГАЗ" СЕВЕР", вложив более 10,7 млрд.руб.</t>
  </si>
  <si>
    <t xml:space="preserve">Увеличение среднемесячной заработной платы работников организаций, не относящихся к субъектам малого предпринимательства </t>
  </si>
  <si>
    <t xml:space="preserve">Количество созданных рабочих мест
</t>
  </si>
  <si>
    <t xml:space="preserve">Объем инвестиций, привлеченных в основной капитал (без учета бюджетных инвестиций), на душу населения </t>
  </si>
  <si>
    <t>Индекс совокупной результативности реализации мероприятий, направленных на развитие конкуренции</t>
  </si>
  <si>
    <t>Х</t>
  </si>
  <si>
    <t xml:space="preserve">Показатель, запланированный на  2023г.,  выполнен. Показатель превышает планируемое значение на 1,84 ед. </t>
  </si>
  <si>
    <t>Показатель перевыполнен в связи с активным взаимодействием Администрации г.о. Мытищи и  организаций инфраструктуры поддержки субъектов малого и среднего предпринимательства с бизнес-сообществом путем проведения  онлайн конференций, семинаров, размещение информации о различных мерах поддержки на муниципальном и региональном уровнях  на официальном сайте г.о. Мытищи, социальных сетей, мессенджеров, в бизнес-чате и других интернет ресурсах. За 2023 год проведено 92 очных встречи.</t>
  </si>
  <si>
    <t xml:space="preserve">Число субъектов малого и среднего предпринимательства в расчете на 10 тыс. человек населения
</t>
  </si>
  <si>
    <t xml:space="preserve">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</si>
  <si>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Количество вновь созданных субъектов малого и среднего бизнеса</t>
  </si>
  <si>
    <t>Показатель перевыполнен.  Гибкость и меры антикризисной и системной поддержки от государства  позволил сохранить и даже открыть новые сферы бизнеса предпринимателям в условиях введения санкций в экономической сфере в отношении РФ со стороны иностранных государств и международных организаций. Администрацией совместно с Мытищинской торгово-промышленной палатой, Союзом промышленников и предпринимателей городского округа Мытищи, Опорой России и ИФНС России по г. Мытищи проведено 115 мероприятий с субъектами МСП в рамках поддержки предпринимателей, участниками которых стали 1 325 субъектов МСП. В рамках проведения конкурсных процедур на предоставление субсидий за счет средств бюджета городского округа Мытщи 15 субъектов МСП стали победителями конкурсного отбора.</t>
  </si>
  <si>
    <t>Показатель 4:
Количество объектов недвижимого имущества, предоставленных субъектам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 в рамках оказания имущественной поддержи и (или) предоставления муниципальной преференции для поддержки субъектов малого и среднего предпринимательства.</t>
  </si>
  <si>
    <t>В 2023 году Администрацией городского округа Мытищи утверждено положение о порядке передачи имущества, находящегося в собственности городского округа Мытищи Московской области, в аренду субъектам МСП, физическим лицам, не являющимися индивидуальными предпринимателями и применяющим специальный налоговый режим «Налог на профессиональный доход», без проведения торгов (в аренду за 1 рубль). На инвестиционном портале Московской области размещен объект муниципального имущества в рамках программы «Недвижимость за 1 рубль» (г. Мытищи, ул. Попова, д. 2).</t>
  </si>
  <si>
    <t>Обеспеченность населения площадью торговых объектов</t>
  </si>
  <si>
    <t>кв.м/1000 человек</t>
  </si>
  <si>
    <t>Значение показателя достигнуто за счет введения новых объектов и с учетом увеличения численности населения округа.</t>
  </si>
  <si>
    <t>Обеспеченность населения предприятиями общественного питания</t>
  </si>
  <si>
    <t>пос. мест/1000 человек</t>
  </si>
  <si>
    <t>х</t>
  </si>
  <si>
    <t>Показатель достигнут за счет введения новых объектов и с учетом увеличения численности населения округа.</t>
  </si>
  <si>
    <t>Обеспеченность населения предприятиями бытового обслуживания</t>
  </si>
  <si>
    <t>раб. мест/1000 человек</t>
  </si>
  <si>
    <t xml:space="preserve">Доля обращений по вопросу защиты прав потребителей от общего количества поступивших обращений </t>
  </si>
  <si>
    <t>Показатель достигнут в связи с мониторингом объектов.</t>
  </si>
  <si>
    <t xml:space="preserve">По оперативным данным  отдела статистики средний размер оплаты труда на крупных и средних предприятиях увеличился на 10,6%. </t>
  </si>
  <si>
    <t xml:space="preserve">Оплата произведена за январь-декабрь текущего года по фактически представленным документам, организация подвоза учащихся сельских школ для участия в ЕГЭ и другие мероприятия. </t>
  </si>
  <si>
    <t>Выплата заработной платы сотрудникам образовательных учреждений произведена за январь-декабрь 2023 года в полном объеме.</t>
  </si>
  <si>
    <t>Выплаты компенсации части родительской платы произведены по фактически представленным документам.</t>
  </si>
  <si>
    <t>Услуги охраны оплачены за январь-декабрь в полном объеме.</t>
  </si>
  <si>
    <t>Произведены расходы по заработной плате, коммунальным услугам, по техническому обслуживанию имущества в образовательных учреждениях (дошкольное отделение) и другие расходы.</t>
  </si>
  <si>
    <t>Замена кровельного покрытия, оконных блоков, демонтажные работы во внутренних помещениях МБОУ Поведниковская СОШ (Дошкольное отделение "Ивушка").</t>
  </si>
  <si>
    <t>Расходы произведены по фактически представленным документам.</t>
  </si>
  <si>
    <t>Оплата произведена по фактической посещаемости за январь-декабрь 2023 года.</t>
  </si>
  <si>
    <t>Оплата произведена по фактической посещаемости за январь-декабрь 2023 года. В летний период произведена оплата питания детей "Умные каникулы" по фактической посещаемости.</t>
  </si>
  <si>
    <t>Произведены расходы за январь-декабрь по заработной плате, коммунальным услугам, по техническому обслуживанию имущества и другие расходы.</t>
  </si>
  <si>
    <t>Освобождение от родительской платы семей отдельных категорий граждан, участвующих в специальной военной операции.</t>
  </si>
  <si>
    <t>Произведены расходы за январь-декабрь по заработной плате, коммунальным услугам, по техническому обслуживанию имущества в учреждениях дополнительного образования детей и другие расходы.</t>
  </si>
  <si>
    <t>Услуги охраны оплачены за январь-декабрь 2023 года в полном объеме.</t>
  </si>
  <si>
    <t>Освобождение от оплаты занятий по дополнительным образовательным программам детей семей отдельных категорий граждан, участвующих в специальной военной операции.</t>
  </si>
  <si>
    <t>Оплата произведена за январь-декабрь 2023 года.</t>
  </si>
  <si>
    <t>Поставка государственной символики Российской Федерации в целях оснащения муниципальных общеобразовательных организаций, в том числе структурных подразделений указанных организаций в рамках Федерального проекта "Патриотическое воспитание граждан Российской Федерации".</t>
  </si>
  <si>
    <t xml:space="preserve">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t>
  </si>
  <si>
    <t xml:space="preserve">Основное мероприятие Р2                   
Федеральный проект «Содействие занятости»
                         </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</si>
  <si>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t>
  </si>
  <si>
    <t>Доступность дошкольного образования для детей в возрасте от трех до семи лет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</si>
  <si>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</si>
  <si>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государственных и муниципальных образовательных организациях</t>
  </si>
  <si>
    <t>Доля выпускников текущего года, набравших 250 баллов и более по 3 предметам, к общему количеству выпускников текущего года, сдававших ЕГЭ по 3 и более предметам</t>
  </si>
  <si>
    <t>Количество отремонтированных дошкольных образовательных организаций</t>
  </si>
  <si>
    <t>x</t>
  </si>
  <si>
    <t>1.13.</t>
  </si>
  <si>
    <t>Доля детей-инвалидов в возрасте от 1,5 года до 7 лет, охваченных дошкольным образованием, в общей численности детей-инвалидов такого возраста</t>
  </si>
  <si>
    <t>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 инвалидов школьного возраста</t>
  </si>
  <si>
    <t>Доля детей-инвалидов в возрасте от 5 до 18 лет, получающих дополнительное образование, в общей численности детей-инвалидов такого возраста</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</si>
  <si>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</si>
  <si>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 xml:space="preserve">Поддержка образования для детей
с ограниченными возможностями здоровья. Обновление материально - 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
</t>
  </si>
  <si>
    <t>Доступность дошкольного образования для детей в возрасте до 3-х лет</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</si>
  <si>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</si>
  <si>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Плановый показатель рассчитан с учетом образовательных учреждений культуры. С 01.01.2023 эти учреждения подведомственны Управлению культуры.</t>
  </si>
  <si>
    <t>Доля детей в возрасте от 5 до 18 лет, охваченных дополнительным образованием</t>
  </si>
  <si>
    <t>Выполнены работы по:                        подготовке к присоединению к сетям инженерно- технического обеспечения (обрезка газопровода аварийных домов); сносу зданий жилых домов на ул. Фабричная 9, 11; ул. Тайнинская, д.17; ул. Семашко, д.67;  переключению домов 18 и 18А для сноса дома по ул. Крестьянская д. 18 и ул. 3-я Крестьянская, д. 18.</t>
  </si>
  <si>
    <t xml:space="preserve">В 2023 г. бюджетные средства на предоставление выкупной стоимости собственникам жилых помещений не запланированы.  </t>
  </si>
  <si>
    <t>В рамках ДРЗТ с ООО "СЗ "ИМПЕРИЯ" расселены 2 аварийных МКД:
1. ул. Опанского, дом 3,
2. ул. Опанского, дом 5</t>
  </si>
  <si>
    <t xml:space="preserve">Проведены мероприятия по переселению жителей аварийных домов:
1. пос. Пироговский, ул.Сазонова, дом 2;
2. г. Мытищи, ул. Селезнева, дом 3Б (расселение завершено);
3. г. Мытищи, ул. Селезнева, дом 7 (расселение завершено);
4. г. Мытищи, ул. Ульяновская, дом 63 (расселение завершено;
5. пос. Птицефабрики, ул. Садовая, дом 5 (расселение завершено, за исключением 2-х семей, вопросы будут решаться в судебном порядке).
</t>
  </si>
  <si>
    <t>Экономия при заключении контрактов.</t>
  </si>
  <si>
    <t>Компенсация выплачена на 12 613 детей.</t>
  </si>
  <si>
    <t xml:space="preserve">Проведены ремонтные работы в МБОУ СОШ №8, МБОУ СОШ №29, МБОУ Гимназия №1, МБОУ ШОВЗ, МБОУ СОШ № 22, МБОУ СОШ №10. Завершены работы по ремонту общеобразовательных учреждений      г.о. Мытищи (МБОУ СОШ 6 и МБОУ СОШ 12). Выполнены работы по изготовлению дизайн-проекта и элементов оформления зон рекреации МБОУ СОШ № 35.                            </t>
  </si>
  <si>
    <t xml:space="preserve">Компенсация проезда за январь-декабрь текущего года. </t>
  </si>
  <si>
    <t>продолжение п.3.1.</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</si>
  <si>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</si>
  <si>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 Произведена закупка копировально-множительного оборудования, приобретены телевизоры, ноутбуки, учебные наборы программируемых робототехнических платформ, тележки-хранилища с системой подзарядки и маршрутизатором, цифрового микроскопа.</t>
  </si>
  <si>
    <t>Оплата произведена за январь-декабрь 2023 года (выплата заработной платы, оплата коммунальных услуг, текущих расходов, арендной платы). Оплата произведена АНОО школа "ВЕКТОР", ЧУДО "Маленькая страна Мытищи" и АНО ДО "Детский сад "Супер Нюша".</t>
  </si>
  <si>
    <t>Выполнены работы по установке ограждений, опорных столбов, калиток, тротуаров, бортовых камней, баннеров и информационных стендов, монтаж малых архитектурных форм, системы видеонаблюдения на стадионах общеобразовательных организаций.</t>
  </si>
  <si>
    <t>Выплачена компенсация стоимости 158 путёвок, приобретённых родителями самостоятельно.</t>
  </si>
  <si>
    <t>В 2023 году в муниципальных организациях в соответствии с Постановлением Правительства РФ от 24.12.2021 № 2464 "О порядке обучения по охране труда и проверки знания требований охраны труда" (вместе с "Правилами обучения по охране труда и проверки знания требований охраны труда") проведена разработка локальных актов, регламентирующих порядок обучения по охране труда, консультирование по вопросам подготовки локальных актов. Обучение работников муниципальных организаций, подлежащих обучению по охране труда, ведется в соответствующих организациях в установленном порядке.</t>
  </si>
  <si>
    <t>15 социально ориентированным некоммерческим организациям городского округа Мытищи оказана имущественная поддержка в части предоставления муниципального имущества на льготных условиях или безвозмездное пользование общей площадью 1 474,1 кв.м.</t>
  </si>
  <si>
    <t xml:space="preserve">за январь – декабрь 2023 года </t>
  </si>
  <si>
    <t xml:space="preserve">Планируемое значение показателя на 2023 год </t>
  </si>
  <si>
    <t>Значение  показателя выполнено. Численность граждан, посетивших занятия в учреждениях спорта, культуры, социального обслуживания, а также участвовавших в экскурсионных поездках - 8527 человек, что составило 14,44% .</t>
  </si>
  <si>
    <t>Увеличение числа граждан старшего возраста, ведущих активный образ жизни</t>
  </si>
  <si>
    <t>Человек</t>
  </si>
  <si>
    <t>Подпрограмма II «Развитие системы отдыха и оздоровления детей»</t>
  </si>
  <si>
    <t>Доля детей в возрасте от 7 до 15 лет, находящихся в трудной жизненной ситуации, подлежащие оздоровлению охвачены отдыхом и оздоровлением</t>
  </si>
  <si>
    <t>Подпрограмма VI "Развитие и поддержка социально ориентированных некоммерческих организаций"</t>
  </si>
  <si>
    <t>Подпрограмма  IV "Содействие занятости населения, развитие трудовых ресурсов и охраны труда"</t>
  </si>
  <si>
    <t xml:space="preserve">Количество СО НКО, которым оказана поддержка органами местного самоуправления </t>
  </si>
  <si>
    <t xml:space="preserve"> в сфере социальной защиты населения</t>
  </si>
  <si>
    <t>в сфере культуры</t>
  </si>
  <si>
    <t>в сфере образования</t>
  </si>
  <si>
    <t>Доля расходов бюджета муниципального образования Московской области на социальную сферу, направляемых на предоставление субсидий СО НКО</t>
  </si>
  <si>
    <t>Доля СО НКО на территории муниципального образования, получивших статус исполнителя общественно полезных услуг</t>
  </si>
  <si>
    <t>Органами местного самоуправления оказана финансовая поддержка  СО НКО</t>
  </si>
  <si>
    <t xml:space="preserve">Органами местного самоуправления оказана имущественная поддержка  СО НКО </t>
  </si>
  <si>
    <t>в сфере социальной защиты населения</t>
  </si>
  <si>
    <t>в сфере физической культуры и спорта</t>
  </si>
  <si>
    <t xml:space="preserve">Органами местного самоуправления предоставлены площади на льготных условиях или в безвозмездное пользование СО НКО  </t>
  </si>
  <si>
    <t>в сфере охраны здоровья</t>
  </si>
  <si>
    <t>Органами местного самоуправления оказана консультационная поддержка СО НКО</t>
  </si>
  <si>
    <t>Граждане приняли участие в просветительских мероприятиях по вопросам деятельности СО НКО</t>
  </si>
  <si>
    <t>Количество установленных пандусов на входных группах МКД и в подъездах МКД на территории городского округа Мытищи</t>
  </si>
  <si>
    <t>Значение показателя достигнуто в полном объеме. Проведены работы по устройству пандуса на входной группе МКД по адресу ул. 3я Парковая, д.21 (1 подъезд).</t>
  </si>
  <si>
    <t>Органами местного самоуправления проведены просветительские мероприятия по вопросам деятельности СО НКО</t>
  </si>
  <si>
    <t>Предоставлена имущественная поддержка 10 организациям.</t>
  </si>
  <si>
    <t xml:space="preserve">Предоставлена поддержка  общественным организациям: "Солнце для всех",  "Всероссийское общество инвалидов",  "Боевое братство", "Мытищинское общество жертв политических репрессий",  "Всероссийское общество глухих", "Инвалиды Подмосковья", благотворительному фонду "Семья и детство", фонду помощи детям и подросткам-инвалидам  "Надежда", "От сердца к сердцу",  "Семейные ценности". </t>
  </si>
  <si>
    <t>Субсидии предоставлены ОАНО "Гимназия имени Петра Первого", АНО ОС "Город солнца".</t>
  </si>
  <si>
    <t>В городском округе Мытищи в организациях муниципальной формы собственности не выявлено   несчастных случаев со смертельным исходом, признанных связанным с производством.</t>
  </si>
  <si>
    <t>человек</t>
  </si>
  <si>
    <t>4.1.2.</t>
  </si>
  <si>
    <t>4.1.3.</t>
  </si>
  <si>
    <t>4.2.1.</t>
  </si>
  <si>
    <t>4.2.2.</t>
  </si>
  <si>
    <t>4.5.1.</t>
  </si>
  <si>
    <t>4.5.2.</t>
  </si>
  <si>
    <t>4.5.3.</t>
  </si>
  <si>
    <t>4.5.4.</t>
  </si>
  <si>
    <t>4.5.5.</t>
  </si>
  <si>
    <t>4.6.</t>
  </si>
  <si>
    <t>4.6.1.</t>
  </si>
  <si>
    <t>4.6.2.</t>
  </si>
  <si>
    <t>4.6.3.</t>
  </si>
  <si>
    <t>4.6.4.</t>
  </si>
  <si>
    <t>4.6.5.</t>
  </si>
  <si>
    <t>4.8.</t>
  </si>
  <si>
    <t>4.9.</t>
  </si>
  <si>
    <t>Оказана материальная помощь          19 семьям участников СВО, погибших при исполнении воинского долга и предоставлена социальная выплата  458 сотрудникам МУ МВД "Мытищинское".</t>
  </si>
  <si>
    <t>Оплата произведена за фактически отработанное время.</t>
  </si>
  <si>
    <t xml:space="preserve">Выплата заработной платы производится за фактически отработанное время. </t>
  </si>
  <si>
    <t>Обеспечение функционирования комитетов и отраслевых управлений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t>
  </si>
  <si>
    <t>Оплата производится по фактически предъявленным документам.</t>
  </si>
  <si>
    <t>Осуществлены компенсационные выплаты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</si>
  <si>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 xml:space="preserve">1. Обеспечение деятельности МБУ «УГИО»: расходы на заработную плату, закупки для обеспечения деятельности учреждения.   
2. Оплата услуг по начислению, перерасчету, сбору и перечислению  платы за социальный наем муниципального жилого фонда  по договорам, заключенным с ООО "МособлЕИРЦ" и ООО "РКЦ".            
3.Заключен муниципальный контракт с АО "Мытищинская теплосеть". Оплата  произведена по выставленным счетам, сформированным по фактическому потреблению тепловой энергии.
</t>
  </si>
  <si>
    <t xml:space="preserve">Расход субвенции из бюджета Московской области на осуществление государственных полномочий в области земельных отношений  произведен на начисление выплат по оплате труда сотрудников. </t>
  </si>
  <si>
    <t>Денежные средства направлены на работы по: оценке недвижимого имущества и земельных участков, расчету годовой арендной платы на объекты недвижимого имущества с целью принятия дальнейших управленческих решений в отношении их, содержание работников и обеспечение деятельности МКУ "УИК" г.о. Мытищи. Заключен договор на предоставление услуг по франкированию почтовых отправлений (Уведомлений по арендной плате за земельные участки).</t>
  </si>
  <si>
    <t>за январь-декабрь 2023 года.</t>
  </si>
  <si>
    <t>Количество многодетных семей обратившихся за земельным участком - 2081; Количество многодетных семей, обеспеченных земельными участками по состоянию на отчетную дату - 540; Администрацией прорабатываются все возможные пути решения вопроса обеспечения земельными участками многодетных семей, не обеспеченных земельными участками.</t>
  </si>
  <si>
    <t>По поручению Министерства имущественных отношений Московской области проведены осмотры земельных участков с помощью мобильного приложения «Проверки Подмосковья», показатель выполнен.</t>
  </si>
  <si>
    <t>Доля незарегистрированных объектов недвижимого имущества, вовлеченных в налоговый оборот по результатам МЗК</t>
  </si>
  <si>
    <t>Эффективность работы по расторжению договоров аренды земельных участков и размещению на Инвестиционном портале Московской области</t>
  </si>
  <si>
    <t>План на 2023 год по земельному налогу утвержден  ИФНС России по г. Мытищи в размере 2 117 417,8 тыс.руб. Фактические поступления на 31.12.2023 составили 1 900 851,9. тыс.руб. Работа по снижению задолженности продолжится в 2024 г.</t>
  </si>
  <si>
    <t xml:space="preserve">Снижение задолженности на 12%, в сравнении с данными на 01.01.2023, проведена работа по  взысканию  на 57 %. </t>
  </si>
  <si>
    <t xml:space="preserve">Отношение объема муниципального долга к общему годовому объему доходов местного бюджета без учета объема безвозмездных поступлений и (или) поступлений налоговых доходов по дополнительным нормативам отчислений </t>
  </si>
  <si>
    <t>В соответствии со ст. 107 БК РФ объем муниципального долга не должен превышать утвержденный решением о местном бюджете общий годовой объем доходов местного бюджета без учета объема безвозмездных поступлений  и (или) поступлений налоговых доходов по дополнительным нормативам отчислений.</t>
  </si>
  <si>
    <t>за январь - декабрь  2023 года</t>
  </si>
  <si>
    <t>за январь-декабрь 2023 год</t>
  </si>
  <si>
    <t>за  январь - декабрь 2023 года</t>
  </si>
  <si>
    <t>Значения показателей перевыполнены. 20 460 детей и подростков охвачены всеми видами отдыха и оздоровления, в том числе 890 детей, находящихся в трудной жизненной ситуации. На территории городского округа функционировали 14 лагерей с дневным пребыванием детей на базе общеобразовательных учреждений. Учреждениями образования, культуры, молодежи и спорта организовывались малые формы досуга и занятости детей. Осуществлен отдых в детских оздоровительных учреждениях и санаториях Подмосковья, Ставропольского и Краснодарского края, республики Крым.</t>
  </si>
  <si>
    <t>Произведена замена грунтового типа покрытия на асфальтобетонное в д. Протасово,  площадь отремонтированной дороги составила 3 510 кв.м.</t>
  </si>
  <si>
    <t>автомобильным транспортом в соответствии с муниципальными контрактами и договорами на выполнение работ по перевозке пассажиров.</t>
  </si>
  <si>
    <t xml:space="preserve">Мероприятие 02.04
Организация транспортного обслуживания населения по муниципальным маршрутам регулярных перевозок по регулируемым тарифам 
</t>
  </si>
  <si>
    <t>Обеспечение организации транспортного обслуживания населения на муниципальных маршрутах регулярных перевозок по регулируемым тарифам в границах муниципального образования Московской области, включенных в Перечень маршрутов регулярных перевозок по регулируемым тарифам, на которых отдельным категориям граждан предоставляются меры социальной поддержки, утверждаемый Правительством Московской области</t>
  </si>
  <si>
    <t>Значение показателя полностью достигнуто.Обеспечена организация транспортного обслуживания населения на муниципальных маршрутах регулярных перевозок по регулируемым тарифам в границах муниципального образования Московской области, включенных в Перечень маршрутов регулярных перевозок по регулируемым тарифам, на которых отдельным категориям граждан предоставляются меры социальной поддержки, утверждаемый Правительством Московской области.</t>
  </si>
  <si>
    <t>Доля автомобильных дорог местного значения, соответствующих нормативным требованиям</t>
  </si>
  <si>
    <t xml:space="preserve">Значение показателя определяется на основании предварительной оценки с учетом проведения запланированных в текущем году работ по ремонту дорог. </t>
  </si>
  <si>
    <t>чел./ на 100 тыс. населения</t>
  </si>
  <si>
    <t>Значение показателя определяется на основании статистичеких данных, предоставленных ГИБДД.</t>
  </si>
  <si>
    <t>Объект 1.2 (Мероприятие  02.02.)    Оказание услуг по разработке документации по планировке территории (проект планировки и проект межевания) для размещения линейного объекта от с. Марфино, ул. Цветочная до жилых домов, расположенных вблизи д. Малое Ивановское, с выполнением инженерных изысканий в городском округе Мытищи Московской области</t>
  </si>
  <si>
    <t>Выполнены работы по разработке документации по планировке территории (проект планировки и проект межевания) для размещения линейного объекта.</t>
  </si>
  <si>
    <t>Исполнен контракт на  выполнение проектно-изыскательских работ «Строительство участка автомобильной дороги «ул. Селезнева – ул. Станционная».</t>
  </si>
  <si>
    <t xml:space="preserve">Выполнены работы по ремонту мостового перехода по ул.1-я Крестьянская, г. Мытищи. </t>
  </si>
  <si>
    <t>Оплата произведена согласно актам выполненных работ.</t>
  </si>
  <si>
    <t xml:space="preserve">Объект 1.7 (Мероприятие  02.02.)        Разработка схем территориального планирования в городском округе Мытищи / 2-я Институтская ул. - 5-й Институтский пр-д;  2-я Институтская ул.- ул. Фурманова; ул. Летная - ФОК «Олимп»;  ул. Пролетарская - ул. Мира
 </t>
  </si>
  <si>
    <t>Объект 1.8 (Мероприятие  02.02.)        Разработка проектов планировки территории в городском округе Мытищи / ул. Ак. Каргина - 2-й Первомайский пр-д; 1-й Рупасовский пер. - 2й Рупасовский пер.; ул. Октябрьская, ООТ «Школа № 12»; ул. Октябрьская, ООТ «1-я Парковая»</t>
  </si>
  <si>
    <t>Объект 1.1 (Мероприятие  02.02.)        Оказание услуг по разработке документации по проектированию (изменению) границ земель от с.Марфино, ул.Цветочная до жилых домов, расположенных вблизи д. Малое Ивановское</t>
  </si>
  <si>
    <t>Объект 1.3 (Мероприятие  02.02.) Выполнение проектно-изыскательских работ по объекту: «Строительство автомобильной дороги от ул. Селезнева до ул. Станционная, включая мостовой переход через реку Яуза в городском округе Мытищи Московской области»</t>
  </si>
  <si>
    <t>Объект 2.7 (Мероприятие  04.01.) Автомобильная дорога общего пользования местного значения, ремонт, д.Голенищево, ул. Озерная.</t>
  </si>
  <si>
    <t>Объект 2.14 (Мероприятие  04.01.) Автомобильная дорога общего пользования местного значения, г.Мытищи, ул. Летная, ремонт.</t>
  </si>
  <si>
    <t>Объект 2.15 (Мероприятие  04.01.) Автомобильная дорога общего пользования местного значения, г.Мытищи, 4-й Комсомольский, ремонт.</t>
  </si>
  <si>
    <t>Объект 2.16 (Мероприятие  04.01.) Автомобильная дорога общего пользования местного значения, г.Мытищи, ул. Коминтерна, ремонт.</t>
  </si>
  <si>
    <t>Объект 2.21 (Мероприятие  04.01.) Автомобильная дорога общего пользования местного значения, г.Мытищи, мкр. Поселок Пироговский, ул.Тимирязева, ремонт.</t>
  </si>
  <si>
    <t>Объект 3.2 (Мероприятие  04.02.) Корректировка проектно-сметной документации по объекту: "д. Фоминское, подъезд от ул. Боярская к СНТ "Фоминское", (СНТ "Фоминское", СНТ "Марфино")" го Мытищи</t>
  </si>
  <si>
    <t>Объект 3.3 (Мероприятие  04.02.) Корректировка проектно-сметной документации по объекту: "д. Троице-Сельцо, ул. Архитектурная (СНТ "Троице-Сельцо", СНТ "Архитектор", СНТ "Факел")" го Мытищи</t>
  </si>
  <si>
    <t>Объект 3.4 (Мероприятие  04.02.) Корректировка проектно-сметной документации по объекту: "д. Ларево, часть ул. Хвойная до участка с кадастровым № 50:12:0030218:81 (ДНТ "Космос", СТ "Гипромез")" го Мытищи</t>
  </si>
  <si>
    <t>Объект 3.5 (Мероприятие  04.02.) Корректировка проектно-сметной документации по объекту: "п. Борец, ул. Дмитровская (СНТ "Борей")" го Мытищи</t>
  </si>
  <si>
    <t>Средства бюджета городского округа</t>
  </si>
  <si>
    <t>Объект 4.6 (Мероприятие  04.03.) Автомобильная дорога общего пользования местного значения, тротуар, п. Вешки, Заводской проезд, ул. Пушкина, ремонт.</t>
  </si>
  <si>
    <t>Объект 4.9 (Мероприятие  04.03.) Автомобильная дорога общего пользования местного значения, п. Вешки, ул. Лермонтова, ремонт</t>
  </si>
  <si>
    <t>Объект 4.10 (Мероприятие  04.03.)Автомобильная дорога общего пользования местного значения, д. Болтино, проезд от Осташковского шоссе до ул. Туристическая (СПК "Болтино"), ремонт</t>
  </si>
  <si>
    <t>Объект 4.11 (Мероприятие  04.03.) Автомобильная дорога общего пользования местного значения, д. Пирогово, ул. Преображенская, ремонт</t>
  </si>
  <si>
    <t>Объект 4.12 (Мероприятие  04.03.) Автомобильная дорога общего пользования местного значения, д. Пирогово, ул. Рыбловская, ремонт</t>
  </si>
  <si>
    <t>Объект 4.13 (Мероприятие  04.03.) Автомобильная дорога общего пользования местного значения,  г. Мытищи, ул. Институтская, ремонт</t>
  </si>
  <si>
    <t>Объект 4.14 (Мероприятие  04.03.) Автомобильная дорога общего пользования местного значения, г. Мытищи, 2-й Рупасовский пер., ремонт</t>
  </si>
  <si>
    <t>Расторгнут по обоюдному согласию по причине неудовлетворительных для проведения работ погодных условий.</t>
  </si>
  <si>
    <t>Объект 5.1. (Мероприятие  04.07.) Парковочные места, ремонт, г.Мытищи, ул. Троицкая, МБОУ СОШ № 27 корп.1.</t>
  </si>
  <si>
    <t>18 м/м</t>
  </si>
  <si>
    <t xml:space="preserve">Выполнены работы в г. Мытищи по устройству парковочных мест МБОУ СОШ № 27. </t>
  </si>
  <si>
    <t>Объект 5.2. (Мероприятие  04.07.) Парковочные места, ремонт, г. Мытищи, ул. 3-я Парковая, 
ул. Никольская, МБОУ СОШ № 12.</t>
  </si>
  <si>
    <t>25 м/м</t>
  </si>
  <si>
    <t xml:space="preserve">Выполнены работы в г. Мытищи по устройству парковочных мест МБОУ СОШ № 12. </t>
  </si>
  <si>
    <t>20 м/м</t>
  </si>
  <si>
    <t>60 м/м</t>
  </si>
  <si>
    <t>Проектирование объекта. Оплата по окончанию работ.</t>
  </si>
  <si>
    <t>Выполнены проектные работы здания муниципального бюджетного учреждения культуры «Мытищинский театр драмы и комедии «ФЭСТ».</t>
  </si>
  <si>
    <t>Контракт продлен, исполнение в 2024 году.</t>
  </si>
  <si>
    <t>По объекту СОШ на 1100 мест по адресу: Московская область, городской округ Мытищи, мкр.25А. Завершены земляные работы подготовительного периода, выполнены монолитные, кладочные работы, устройство фасада, проведено благоустройство территории.</t>
  </si>
  <si>
    <t xml:space="preserve">Не предусмотрен в 2023 году </t>
  </si>
  <si>
    <t>Введены в эксплуатацию объекты культуры, единиц</t>
  </si>
  <si>
    <t>Средняя общеобразовательная школа  на 1100 мест по адресу: г.о. Мытищи, восточнее д. Погорелки</t>
  </si>
  <si>
    <t xml:space="preserve">Введены в эксплуатацию объекты дошкольного образования </t>
  </si>
  <si>
    <t>Введены в эксплуатацию объекты дошкольных образовательных организаций в целях синхронизации с жилой застройкой</t>
  </si>
  <si>
    <t>Введены в эксплуатацию объекты общего образования муниципальной собственности</t>
  </si>
  <si>
    <t>Введены в эксплуатацию объекты общего образования</t>
  </si>
  <si>
    <t>Введены в эксплуатацию объекты общего образования в рамках реализации мероприятий по содействию созданию в субъектах РФ, новых мест в общеобразовательных организациях</t>
  </si>
  <si>
    <t>Проведены проектно-изыскательские работы.</t>
  </si>
  <si>
    <t>Детский сад на 220 мест по адресу: Московская область, г. Мытищи, мкр. 20, ул. 2-я Крестьянская  (ПИР и строительство)</t>
  </si>
  <si>
    <t>Врезан газопровод.</t>
  </si>
  <si>
    <t>Выполнены технические условия на вынос электрической сети.</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</si>
  <si>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 оплата транспортного налога.</t>
  </si>
  <si>
    <t xml:space="preserve">Заключены и оплачены контракты: на спектакли "Команда", "Петербургские истории", "Оливия", "Ветер дует в пользу сильных" и   укрепление материально-технической базы. </t>
  </si>
  <si>
    <t>Основное мероприятие 02
Реализация отдельных функций органа местного самоуправления в сфере культуры</t>
  </si>
  <si>
    <t xml:space="preserve">Мероприятие 02.01 
Стипендия выдающимся деятелям культуры, искусства и молодым авторам </t>
  </si>
  <si>
    <t xml:space="preserve">Вручены 5 стипендий выдающимся деятелям культуры и искусства и молодым авторам. Произведена оплата за цветочную продукцию. </t>
  </si>
  <si>
    <r>
      <rPr>
        <b/>
        <sz val="14"/>
        <color rgb="FF000000"/>
        <rFont val="Times New Roman"/>
        <family val="1"/>
        <charset val="204"/>
      </rPr>
      <t xml:space="preserve">Основное мероприятие 05 </t>
    </r>
    <r>
      <rPr>
        <b/>
        <sz val="14"/>
        <color indexed="8"/>
        <rFont val="Times New Roman"/>
        <family val="1"/>
        <charset val="204"/>
      </rPr>
      <t xml:space="preserve">
</t>
    </r>
    <r>
      <rPr>
        <b/>
        <sz val="14"/>
        <color rgb="FF000000"/>
        <rFont val="Times New Roman"/>
        <family val="1"/>
        <charset val="204"/>
      </rPr>
      <t>Модернизация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r>
  </si>
  <si>
    <t>Произведены расходы: на выплату заработной платы с начислениями, пособие за первые три дня временной нетрудоспособности за счет работодателя, коммунальные услуги, приобретение хозяйственных товаров, приобретение наградной продукции.</t>
  </si>
  <si>
    <t>МАУ ЦК "Подмосковье" (выплачена премия лучшему работнику).</t>
  </si>
  <si>
    <t xml:space="preserve">Оплачен  контракт на поставку платформы с подъемным, стационарным механизмом для инвалидов и маломобильных групп населения с наклонным перемещением. </t>
  </si>
  <si>
    <t>Основное мероприятие 02. Обеспечение современных условий деятельности муниципальных культурно-досуговых учреждений и организаций дополнительного образования сферы культуры</t>
  </si>
  <si>
    <t>Оплачены контракты на редизайн МБУК "КИЦ "Леонидовка": ремонт и укрепление материально-технической базы учреждения.</t>
  </si>
  <si>
    <t>Основное мероприятие 01. Обеспечение функций муниципальных организаций дополнительного образования сферы культуры</t>
  </si>
  <si>
    <t>Таблица 4.</t>
  </si>
  <si>
    <t xml:space="preserve">Результаты реализации муниципальной программы «Культура»
за 12 месяцев 2022 года
</t>
  </si>
  <si>
    <t>Подпрограмма 2 «Развитие музейного дела в Московской области»</t>
  </si>
  <si>
    <t>Цифровизация музейных фондов</t>
  </si>
  <si>
    <t>Значение показателя перевыполнено в связи активизацией работы МБУК «Мытищинская галерея искусств» и МБУК «Мытищинский историко-художественный музей» по сбору данных в государственный каталог, который представляет собой электронную базу данных, содержащую основные сведения о каждом музейном предмете и каждой музейной коллекции, включенных в состав Музейного фонда Российской Федерации.</t>
  </si>
  <si>
    <t>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t>
  </si>
  <si>
    <t>Значение показателя достигнуто по итогам работы за 2023 год учреждениями культуры городского округа Мытищи Московской области.</t>
  </si>
  <si>
    <t>Подпрограмма 3 «Развитие библиотечного дела»</t>
  </si>
  <si>
    <t>Макропоказатель подпрограммы. 
Обеспечение роста числа пользователей муниципальных библиотек Московской области</t>
  </si>
  <si>
    <t>Значение показателя перевыполнено в связи с предоставлением качественных услуг и универсального книжного фонда для всех групп пользователей библиотек, удобного графика работы, использования социальных сетей и официального сайта МАУК «БИЦ».</t>
  </si>
  <si>
    <t>Количество посещений организаций культуры по отношению к уровню 2017 года (в части посещений библиотек)</t>
  </si>
  <si>
    <t>Подпрограмма 4 «Развитие профессионального искусства, гастрольно-концертной и культурно-досуговой деятельности, кинематографии»</t>
  </si>
  <si>
    <t>Число посещений культурных мероприятий</t>
  </si>
  <si>
    <t>тыс. единиц</t>
  </si>
  <si>
    <t>Значение показателя перевыполнено в связи с проведением разнообразных культурно-массовых мероприятий, введением удобного графика работы учреждений культуры городского округа Мытищи, активного использования социальных сетей, пополнения книжного фонда библиотек.</t>
  </si>
  <si>
    <t>Количество стипендий Главы муниципального образования Московской области выдающимся деятелям культуры и искусства Московской области</t>
  </si>
  <si>
    <t>Количество граждан, принимающих участие в добровольческой деятельности</t>
  </si>
  <si>
    <t>Значение показателя перевыполнено в связи с проведением активной работы по привлечению молодежи для участия в добровольческой деятельности на мероприятиях через социальные сети.</t>
  </si>
  <si>
    <t>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t>
  </si>
  <si>
    <t>Подпрограмма 5 «Укрепление материально-технической базы государственных и муниципальных учреждений культуры»</t>
  </si>
  <si>
    <t>Доля приоритетных объектов, доступных для инвалидов и других маломобильных групп населения в сфере культуры и дополнительного образования сферы культуры, в общем количестве приоритетных объектов в сфере культуры и дополнительного образования сферы культуры в Московской области</t>
  </si>
  <si>
    <t>Показатель не предусмотрен в 2023 году.</t>
  </si>
  <si>
    <t>Подпрограмма 6 «Развитие образования в сфере культуры»</t>
  </si>
  <si>
    <t>Доля детей в возрасте от 5 до 18 лет, охваченных дополнительным образованием сферы культуры</t>
  </si>
  <si>
    <t>Значение показателя  перевыполнено в связи с привлечением детей и молодежи в учреждения дополнительного образования в сфере искусств.</t>
  </si>
  <si>
    <t xml:space="preserve">Годовой отчет  о реализации мероприятий </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</si>
  <si>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410 мероприятий.</t>
  </si>
  <si>
    <t>Произведен ремонт, обустройство СК "Дружба".</t>
  </si>
  <si>
    <t>Произведен ремонт, обустройство и  техническое переоснащение спортивных сооружений.</t>
  </si>
  <si>
    <t>Проведено 410 физкультурно-оздоровительных и спортивных мероприятий, принято участие в 1118 мероприятиях и соревнованиях различного уровня.</t>
  </si>
  <si>
    <t>Экономия по результатам конкурсных процедур.</t>
  </si>
  <si>
    <t>Сохранение уровня заработной платы тренерам-преподавателям, медицинским работникам.</t>
  </si>
  <si>
    <t>Таблица 10.</t>
  </si>
  <si>
    <t>Планируемое значение показателя на 2023год</t>
  </si>
  <si>
    <t>Профинансировано за отчетный период (тыс. руб.)</t>
  </si>
  <si>
    <t xml:space="preserve">      Подпрограмма 1 "Развитие физической культуры и спорта"</t>
  </si>
  <si>
    <t xml:space="preserve">Макропоказатель -                                                                                                                                                  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в возрасте 3-79 лет </t>
  </si>
  <si>
    <t>Количество жителей, систематически занимающихся физической культурой и спортом, постоянно увеличивается. Показатель достигнут.</t>
  </si>
  <si>
    <t>Макропоказатель -                                                           Уровень обеспеченности граждан спортивными сооружениями исходя из единовременной пропускной способности объектов спорта</t>
  </si>
  <si>
    <t>Ежегодно вводятся новые спортивные объекты. Показатель достигнут по итогам года.</t>
  </si>
  <si>
    <t>Доля жителей Московской области, выполнивших нормативы испытаний (тестов) Всероссийского комплекса «Готов к труду и обороне» (ГТО), в общей численности населения, принявшего участие в испытаниях (тестах)</t>
  </si>
  <si>
    <t>Ведется работа по пропаганде здорового образа жизни. Показатель достигнут.</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</si>
  <si>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t>
  </si>
  <si>
    <t xml:space="preserve">Значение показателя достигнуто в полном объеме в связи с проведением работы по пропаганде здорового образа жизни и увеличением количества спортивных занятий с лицами с ограниченными возможностями здоровья и инвалидами. </t>
  </si>
  <si>
    <t>Макропоказатель-                                               Эффективность использования существующих объектов спорта (отношение фактической посещаемости к нормативной пропускной способности)</t>
  </si>
  <si>
    <t>Подпрограмма 2 " Подготовка спортивного резерва"</t>
  </si>
  <si>
    <t>Макропоказатель - Сохранена сеть организаций, реализующих дополнительные образовательные программы спортивной подготовки, в ведении органов управления в сфере физической культуры и спорта</t>
  </si>
  <si>
    <t>Отловлено 332 животных, 5 животных находятся на пожизненном содержании в приюте. Выплачена заработная плата сотруднику.</t>
  </si>
  <si>
    <t>Оплата  осуществляется по фактически оставленным заявкам.</t>
  </si>
  <si>
    <t xml:space="preserve">Оказаны услуги по сбору, транспортировке и уничтожению биологических объектов (трупов животных). Собрано и утилизировано 1120 кг животных объектов.  Сбор и утилизация умерших животных без владельцев осуществлялась в соответствии с заявками от жителей округа. </t>
  </si>
  <si>
    <t>Оплата осуществлена по фактически отработанным услугам.</t>
  </si>
  <si>
    <t>Таблица 12.</t>
  </si>
  <si>
    <t xml:space="preserve">«Развитие сельского хозяйства» </t>
  </si>
  <si>
    <t>за январь - декабрь 2023года</t>
  </si>
  <si>
    <t>Подпрограмма 1 «Развитие отраслей сельского хозяйства»</t>
  </si>
  <si>
    <t>Индекс производства продукции сельского хозяйства в хозяйствах всех категорий (в сопоставимых ценах) к предыдущему году</t>
  </si>
  <si>
    <t>Процент</t>
  </si>
  <si>
    <t xml:space="preserve">Показатель расчетный, включающий в себя произведенную продукцию сельского хозяйства во всех категориях хозяйств. Для расчета данного показателя принимается во внимание продукция овощеводства, садоводства и животноводства. Снижение показателя наблюдается в связи с уменьшением количества скота в ЛПХ. Так поголовье КРС уменьшено на 30%, свиней на 100%. Начато производство ягодно-ореховых культур. Однако их объем пока не превышает 40 т. </t>
  </si>
  <si>
    <t xml:space="preserve">Проведено наблюдение за состоянием и загрязнением окружающей среды в деревне Коргашино.  </t>
  </si>
  <si>
    <t>Средства городского округа Мытищи</t>
  </si>
  <si>
    <t>Мероприятие 02.02. Осуществление мероприятий по охране и воспроизводству объектов животного мира на территории городского округ</t>
  </si>
  <si>
    <t>Мероприятие не реализуется в 2023.</t>
  </si>
  <si>
    <t>Проведен комплекс мероприятий по ликвидации засорений водных объектов (пруд Степаньково).</t>
  </si>
  <si>
    <t>Проведены мероприятия  по очистке:
- пруда Сукромка;
- р. Яуза.</t>
  </si>
  <si>
    <t>Выполнение работ по сбору (в том числе раздельному сбору) отходов на лесных участках в составе земель лесного фонда ,а также транспортировка, обработка и утилизация отходов, расположенных на территории городского округа Мытищи.</t>
  </si>
  <si>
    <t xml:space="preserve">Произведена оплата по факту выполненных работ. </t>
  </si>
  <si>
    <t xml:space="preserve">Приобретена тематическая атрибутика:
- футболки;
- значки.  </t>
  </si>
  <si>
    <t xml:space="preserve">Произведены мероприятия по содержанию территорий общего пользования (неразграниченных территорий подведомственной МКУ ТУ "Федоскино", МКУ "ТУ "Пироговский"  с ООО"ЭКОТРАНССЕРВИС".
Ликвидировано 7544,0 м3 несанкционированных навалов мусора.
</t>
  </si>
  <si>
    <t>Выполнены работы по обслуживанию специализированной площадки (южнее п. Кардо-Лента).</t>
  </si>
  <si>
    <t>Выполнены работы по обслуживанию фильтрационной станции в круглосуточном и ежедневном режиме.</t>
  </si>
  <si>
    <t xml:space="preserve">Таблица 14.  </t>
  </si>
  <si>
    <t xml:space="preserve">"Экология и окружающая среда" </t>
  </si>
  <si>
    <t xml:space="preserve">Базовое значение   </t>
  </si>
  <si>
    <t>Подпрограмма 1 «Охрана окружающей среды»</t>
  </si>
  <si>
    <t>Количество проведенных исследований состояния окружающей среды</t>
  </si>
  <si>
    <t xml:space="preserve">Показатель достиг планового значения.
</t>
  </si>
  <si>
    <t>Подпрограмма 2 «Развитие водохозяйственного комплекса»</t>
  </si>
  <si>
    <t>Предотвращённый ущерб по результатам проведённого капитального ремонта гидротехнических сооружений, находящихся в муниципальной собственности.</t>
  </si>
  <si>
    <t>тыс.руб</t>
  </si>
  <si>
    <t>Показатель достиг планового значения.</t>
  </si>
  <si>
    <t>Количество водных объектов, на которых выполнены комплексы мероприятий по ликвидации последствий засорения</t>
  </si>
  <si>
    <t>Площадь прудов, подлежащая очистке</t>
  </si>
  <si>
    <t>Га</t>
  </si>
  <si>
    <r>
      <t>Подпрограмма 4</t>
    </r>
    <r>
      <rPr>
        <b/>
        <sz val="14"/>
        <color indexed="8"/>
        <rFont val="Times New Roman"/>
        <family val="1"/>
        <charset val="204"/>
      </rPr>
      <t xml:space="preserve"> «Развитие лесного хозяйства»</t>
    </r>
  </si>
  <si>
    <t>Доля ликвидированных отходов, на лесных участках в составе земель лесного фонда, не предоставленных гражданам и юридическим лицам, в общем объеме обнаруженных отходов</t>
  </si>
  <si>
    <t>Количество реконструированных гидротехнических сооружений, находящихся в муниципальной собственность в том числе разработанная проектная документация</t>
  </si>
  <si>
    <t xml:space="preserve">Показатель не подвергался мониторингу в 2023. </t>
  </si>
  <si>
    <t xml:space="preserve">Численность населения, качество жизни которого улучшится в связи с ликвидацией и рекультивацией объектов накопленного вреда окружающей среде </t>
  </si>
  <si>
    <t>тыс. чел</t>
  </si>
  <si>
    <t>Количество проведенных экологических мероприятий</t>
  </si>
  <si>
    <r>
      <t>Подпрограмма 5</t>
    </r>
    <r>
      <rPr>
        <b/>
        <sz val="14"/>
        <color indexed="8"/>
        <rFont val="Times New Roman"/>
        <family val="1"/>
        <charset val="204"/>
      </rPr>
      <t xml:space="preserve"> "Региональная программа в области обращения с отходами, в том числе с твердыми коммунальными отходами"</t>
    </r>
  </si>
  <si>
    <t xml:space="preserve">Результат реализации не подвергался мониторингу в 2023. </t>
  </si>
  <si>
    <t>Процент реализации мероприятий по содержанию и эксплуатации объекта размещения отходов, в том числе по утилизации фильтрата и обеспечению работ.</t>
  </si>
  <si>
    <t>Результат реализации не подвергался мониторингу в 2023.</t>
  </si>
  <si>
    <t>Годовой отчет  о реализации мероприятий
 муниципальной программы городского округа Мытищи
"Экология и окружающая среда"</t>
  </si>
  <si>
    <t>Финансирование оплаты труда выполнено в полном объеме, неисполнение мероприятия связано с экономией возникшей при проведении мероприятий по торгам для обеспечения деятельности штатной единицы.</t>
  </si>
  <si>
    <t>Таблица 18.</t>
  </si>
  <si>
    <t>"Жилище"</t>
  </si>
  <si>
    <t>Подпрограмма 1 «Комплексное освоение земельных участков в целях жилищного строительства и развитие застроенных территорий»</t>
  </si>
  <si>
    <t>Показатель 1
Объем жилищного строительства</t>
  </si>
  <si>
    <t>кв.м</t>
  </si>
  <si>
    <t xml:space="preserve">В настоящее время срок действия "Дачной амнистии", Федеральным законом от 30.12.2021 № 478 - ФЗ "О внесении изменений в отдельные законодательные акты Российской Федерации" (с изм. от 01.09.2022) внесены изменения в часть 12 статьи 70 Федерального закона от 13.07.2015 № 218-ФЗ "О государственной регистрации недвижимости" до 01.03.2031, в связи с чем регистрация вновь возведенных объектов ИЖС возможна по упрощенной форме, в порядке предусмотренном действующим законодательством. Сведениями об объеме ввода ИЖС, построенного населением за счет собственных средств и (или) кредитных средств в период за 2023 год, обладает уполномоченный на сбор статистической информации орган - Росстат. Данная информация направляется Росреестром для ведения статистики. В течение 2023 года Администрацией проведена работа по информированию жителей и собственников земельных участков, с целью получения уведомления о планируемом строительстве, уведомления о соответствии.
</t>
  </si>
  <si>
    <t xml:space="preserve">Показатель 2 
Количество семей, улучшивших жилищные условия
</t>
  </si>
  <si>
    <t>семей</t>
  </si>
  <si>
    <t>По результатам проведения в 2023 году мероприятий подпрограмм муниципальной программы «Жилище» три молодые семьи получили и реализовали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тринадцать детей-сирот и детей, оставшихся без попечения родителей, лиц из числа детей-сирот и детей, оставшихся без попечения родителей, получили и реализовали сертификаты на приобретение квартир на территории Московской области, десять детей-сирот и детей, оставшихся без попечения родителей, лиц из числа детей-сирот и детей, оставшихся без попечения родителей, получили жилые помещения (однокомнатные квартиры) по договорам найма специализированных жилых помещений, приобретенные по результатам проведения аукционов.</t>
  </si>
  <si>
    <t>Годовой отчет  о реализации мероприятий
муниципальной программы городского округа Мытищи</t>
  </si>
  <si>
    <t>В печатных изданиях  на официальных страницах и аккаунтах  Главы городского округа Мытищи, Администрации, размещались информационные материалы (посты) в количестве 44216 ед. В социальных сетях: "Родники" -3470 полосы; областных изданиях- 208.</t>
  </si>
  <si>
    <t>.</t>
  </si>
  <si>
    <t>В отчетном периоде в интернет-издании "Подмосковье сегодня" (https://mosregtoday.ru/)  размещено 64 материала.   В интернет-издании "Радио 1" (https://radio1.news/) размещено -96 материалов о деятельности органов местного самоуправления ГОМ. Проводилась  работа по сопровождению и обслуживанию официального сайта ОМС ГОМ. В электронных СМИ (сетевых изданиях) размещались новостные, тематические и информационные материалы в количестве 29573.</t>
  </si>
  <si>
    <t xml:space="preserve">Изготовлено и проведено на телеканале  "Первый Мытищинский" 187444 мин. новостных сюжетов, эфиров, тематических и информационных программ: выпуски информационной программы "День", информационно-аналитической программы "Неделя", в рамках программы "Диалог с властью" транслировались эфиры с представителями администрации и депутатов городского округа Мытищи и др. В рубрике "Бегущая строка" размещались объявления социального характера.  
На канале "Мытищи Инфо" изготовлено и проведено </t>
  </si>
  <si>
    <t xml:space="preserve">эфиров в количестве 122787 мин.: информационная программа "Сегодня в округе", "Смотрите радио"," Культурный город","Инфоблок".
</t>
  </si>
  <si>
    <t>В отчетном периоде размещались новостные сюжеты, информация  о социально-значимых мероприятиях, проведенных на территории округа, в сетке вещания областного радио: "Радио 1" в количестве 120 минут; "Радио Мытищи" в количестве 79290 минут.</t>
  </si>
  <si>
    <t>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- 400 полос; "Неделя в округе" - 528 полос; "Официальные Мытищи"- 4308полос.)</t>
  </si>
  <si>
    <t>Для мероприятий, организованных на территории городского округа Мытищи, изготавливалась полиграфическая продукция:  поздравительные адреса, листовки, плакаты с социальной рекламой, плакаты-афиши с социальной рекламой и иная социально-значимая продукция в количестве 63003 штуки.</t>
  </si>
  <si>
    <t xml:space="preserve">Проведены расходы на: новогоднее оформление территории городского округа Мытищи, мкр. Пироговский, изготовлен и размещен 1 баннер к праздничному мероприятию "Новый год".  В рамках оформления территории к новогоднему празднику были закуплены: новогодняя композиция, ель, игрушки, гирлянды и флаги.         </t>
  </si>
  <si>
    <t xml:space="preserve">В рамках муниципального задания МАУ "ТВ Мытищи" разработаны макеты баннеров, изготовлено 68 шт. баннеров с социально значимой тематикой. Разработан макет для брандмауэра 1 штука. </t>
  </si>
  <si>
    <t>Оплата произведена по всем муниципальным контрактам, заключенным в целях реализации проектов инициативного бюджетирования. По результатам конкурсных процедур произошла экономия денежных средств.</t>
  </si>
  <si>
    <t>Проведение мероприятия «Тренинг на командообразование».</t>
  </si>
  <si>
    <t>Проведение ежегодного муниципального конкурса "Волонтер года 2023"</t>
  </si>
  <si>
    <t>Таблица 26.</t>
  </si>
  <si>
    <t>"Развитие институтов гражданского общества, повышение эффективности местного самоуправления и реализации молодежной политики"</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</si>
  <si>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</si>
  <si>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Целевой показатель. Информирование населения в средствах массовой информации и социальных сетях</t>
  </si>
  <si>
    <t xml:space="preserve">Перевыполнение показателя за счет высокого индекса цитируемости областных изданий, в которых размещаются материалы о городском округе Мытищи в рамках муниципальных контрактов и большого количества просмотров размещенных постов в социальных сетях. </t>
  </si>
  <si>
    <t>Наличие незаконных рекламных конструкций, установленных на территории муниципального образования</t>
  </si>
  <si>
    <t xml:space="preserve">Значение показателя достигнуто. В отчетном периоде 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t>
  </si>
  <si>
    <t>Подпрограмма 3 "Эффективное местное самоуправление Московской области"</t>
  </si>
  <si>
    <t>Количество проектов, реализованных на основании заявок жителей городского округа Мытищи в рамках применения практик инициативного бюджетирования</t>
  </si>
  <si>
    <t>штук</t>
  </si>
  <si>
    <t xml:space="preserve">Московской областной конкурсной комиссией на  региональном этапе конкурсного отбора проектов инициативного бюджетирования проектами-победителями были признаны  6 проектов г.о. Мытищи, которые реализованы в установленные сроки. </t>
  </si>
  <si>
    <t>Доля молодежи, задействованной в мероприятиях по вовлечению в творческую деятельность</t>
  </si>
  <si>
    <t xml:space="preserve">Значение показателя перевыполнено за счет предоставления консолидированной информации о проведенных мероприятиях творческой направленности учреждений, организаций, молодежных объединений, расположенных на территории городского округа Мытищи. </t>
  </si>
  <si>
    <t>Подпрограмма 7 "Развитие добровольчества (волонтерства) в Московской области"</t>
  </si>
  <si>
    <t>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t>
  </si>
  <si>
    <t>млн.чел.</t>
  </si>
  <si>
    <t xml:space="preserve">Значение показателя перевыполнено в связи с проведением мероприятий для волонтеров и вовлечения жителей от 7 лет и старше в добровольческую деятельность. </t>
  </si>
  <si>
    <t xml:space="preserve">Годовой отчет о реализации мероприятий 
муниципальной программы городского округа Мытищи     </t>
  </si>
  <si>
    <t>Таблица 32.</t>
  </si>
  <si>
    <t xml:space="preserve">     Результаты реализации муниципальной программы  </t>
  </si>
  <si>
    <t>Планируемое значение показателя на 2022 год</t>
  </si>
  <si>
    <t>Обеспечение градостроительными средствами устойчивого развития территории городского округа Мытищи Московской области</t>
  </si>
  <si>
    <t xml:space="preserve">Обеспеченность актуальными документами территориального планирования и градостроительного зонирования городского округа Мытищи Московской области </t>
  </si>
  <si>
    <t xml:space="preserve">По итогам 2023 года на территории городского округа Мытищи актуализированы документы территориального планирования, а именно генеральный план городского округа Мытищи от 16.11.2023 № 66/3 и правила землепользования и застройки го Мытищи от 09.11.2023 №5842, планируемые показатели достигнуты в 2023 году в полном объеме.
</t>
  </si>
  <si>
    <t xml:space="preserve">Годовой отчет о реализации мероприятий </t>
  </si>
  <si>
    <t>Мероприятие F2.08.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пространств для активного отдыха)</t>
  </si>
  <si>
    <t xml:space="preserve">Выполнены работы по: установке оснований, установке ограждений по периметру, покраска спортивной площадки, укладка новых дорожек) в парке "Тайнинский" и бульваре "Молодежный". </t>
  </si>
  <si>
    <t xml:space="preserve">Обустройство Велодорожки (Вело-1). </t>
  </si>
  <si>
    <t xml:space="preserve">Средства не освоены. Муниципальный контракт расторгнут в одностороннем порядке. Подрядчик внесен в реестр недобросовестных поставщиков. </t>
  </si>
  <si>
    <t xml:space="preserve">Выполнены работы по благоустройству: п.Вешки д.62; п. Леспаркхоза Клязьминский; п.Вешки, ул.Старосельская; д.Афанасово, ул.Ромашковая; д.Беляниново д.201, д.Погорелки у дома 3.    </t>
  </si>
  <si>
    <t>1 000,00 т.р. - Экономия по факту выполненных работ.</t>
  </si>
  <si>
    <t>1 644,41т.р. - Экономия по факту выполненных работ.</t>
  </si>
  <si>
    <t xml:space="preserve">ООО Дорстрой-Мегаполис работы выполнил в полном объеме, произведен ямочный ремонт общей площадью 2771,10м2. </t>
  </si>
  <si>
    <t>850,33т.р. - экономия по факту выполненных работ.</t>
  </si>
  <si>
    <t>Остаток  денежных средств не израсходованы, в связи с отсутствием необходимости материальных затрат для административной комиссии (канцелярских товаров, картриджей, почтовых услуг).</t>
  </si>
  <si>
    <t>Выполнены поставки 22 ед. техники.</t>
  </si>
  <si>
    <t>2 932,94 т.р. - экономия по факту выполненных работ.</t>
  </si>
  <si>
    <t>Выполнены работы по комплексному благоустройству дворовых территорий по 22 адресам. Установлены детские игровые площадки, освещение, выполнены работы по обустройству пешеходных коммуникаций и  асфальтобетонных проездов, а также работы по озеленению.</t>
  </si>
  <si>
    <t>17 565,54т.р. - экономия по факту выполненных работ.</t>
  </si>
  <si>
    <t>5 103,87 т.р.-экономия по факту выполненных работ.</t>
  </si>
  <si>
    <t>Выполнены работы по установке шкафов управления наружным освещением в количестве 18шт.</t>
  </si>
  <si>
    <t>541,09т.р. - экономия по факту выполненных работ.</t>
  </si>
  <si>
    <t>30,00 т.р. - экономия по факту выполненных работ.</t>
  </si>
  <si>
    <t>2 173,52 т.р. - экономия по факту выполненных работ.</t>
  </si>
  <si>
    <t>Решением Совета депутатов  городского округа Мытищи от 17.02.2022 №36/3 утверждены   изменения в Генеральный план городского округа Мытищи Московской области,  утвержденного решением Совета депутатов городского округа Мытищи от 28.12.2017 №36/1, в 2023 году внесены следующие  изменения в генеральный план г.о. Мытищи от 21.09.2023 № 63/1, 63/2, 63/3; от 19.10.2023 № 64/2; от 16.11.2023 № 66/3).</t>
  </si>
  <si>
    <t>Годовой отчет о реализации мероприятий</t>
  </si>
  <si>
    <t>Таблица 34.</t>
  </si>
  <si>
    <t>Подпрограмма 1 «Комфортная городская среда»</t>
  </si>
  <si>
    <t>Количество благоустроенных общественных территорий</t>
  </si>
  <si>
    <t>Количество установленных детских игровых площадок</t>
  </si>
  <si>
    <t xml:space="preserve">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t>
  </si>
  <si>
    <t>Показатель не реализовывался в 2023 году.</t>
  </si>
  <si>
    <t>Количество благоустроенных пространств для активного отдыха</t>
  </si>
  <si>
    <t>Количество велосипедных маршрутов, в отношении которых выполнены мероприятия по обустройству велосипедной инфраструктуры: Благоустройство участков веломаршрута «Вело-1» от 91-км МКАД до ТРЦ «Июнь», расположенного по адресу ул. Мира, с. 51 в г. Мытищи, и от строящейся автомобильной дороги Виноградово-Болтино-Тарасовка до пер. Зеленый в п. Свиноедово в г.о. Мытищи.</t>
  </si>
  <si>
    <t>Подпрограмма 2 «Благоустройство территорий»</t>
  </si>
  <si>
    <t>Доля дефектов асфальтового покрытия на дворовых территориях, устраненных в рамках выполнения работ по ямочному ремонту</t>
  </si>
  <si>
    <t>Планируемое  значение показателя достигнуто в соответствии с планом работ по благоустройству.</t>
  </si>
  <si>
    <t>Количество благоустроенных дворовых территорий</t>
  </si>
  <si>
    <t>Планируемое  значение показателя достигнуто  в полном объеме, произведены работы по  устройству асфальтового проезда, тротуаров, парковки.</t>
  </si>
  <si>
    <t>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</si>
  <si>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Квадратный метр</t>
  </si>
  <si>
    <t>Планируемое  значение показателя достигнуто  в полном объеме, произведен ямочный ремонт  дворовых территорий площадью 2 771,1 м2, в соответствии с соглашением о предоставлении субсидии из бюджета Московской области.</t>
  </si>
  <si>
    <t xml:space="preserve">Количество созданных и отремонтированных пешеходных коммуникаций </t>
  </si>
  <si>
    <t xml:space="preserve">Планируемое  значение показателя достигнуто в соответствии с планом работ по благоустройству, выполнены работы по созданию и ремонту пешеходных коммуникаций. </t>
  </si>
  <si>
    <t>Количество созданных и отремонтированных пешеходных коммуникаций за счет средств муниципального образования Московской области</t>
  </si>
  <si>
    <t>2.7.</t>
  </si>
  <si>
    <t>Количество благоустроенных дворовых территорий за счет средств муниципального образования Московской области</t>
  </si>
  <si>
    <t>2.8.</t>
  </si>
  <si>
    <t>Замена детских игровых площадок</t>
  </si>
  <si>
    <t>Планируемое  значение показателя достигнуто в соответствии с планом работ по модернизации детских игровых площадок.</t>
  </si>
  <si>
    <t>2.9.</t>
  </si>
  <si>
    <t>Количество замененных неэнергоэффективных светильников наружного освещения</t>
  </si>
  <si>
    <t>2.10.</t>
  </si>
  <si>
    <t>Количество установленных шкафов управления наружным освещением</t>
  </si>
  <si>
    <t>Планируемое  значение показателя достигнуто в соответствии с планом работ по установке шкафов наружного освещения  на территории г.о. Мытищи.</t>
  </si>
  <si>
    <t xml:space="preserve">Подпрограмма 3 «Создание условий для обеспечения комфортного проживания жителей в многоквартирных домах Московской области» </t>
  </si>
  <si>
    <t>Количество отремонтированных подъездов  МКД</t>
  </si>
  <si>
    <t>Планируемое  значение показателя достигнуто в соответствии с Программой ремонта подъездов многоквартирных домов Московской области.</t>
  </si>
  <si>
    <t xml:space="preserve">Годовой отчет о выполнении </t>
  </si>
  <si>
    <t>Выполнены проектно-изыскательные работы в г. Мытищи ТЦ Июнь/Пироговский лесопарк.</t>
  </si>
  <si>
    <t>Выполнены проектно-изыскательные работы в  г. Мытищи ул.Колпакова/ Пироговский лесопарк.</t>
  </si>
  <si>
    <t>Выполнена разработка схем территориального планирования в г. Мытищи / 2-я Институтская ул. - 5-й Институтский пр-д;  2-я Институтская ул.- ул. Фурманова; ул. Летная - ФОК «Олимп»;  ул. Пролетарская - ул. Мира.</t>
  </si>
  <si>
    <t>Выполнено проектирование территории в г. Мытищи / ул. Ак. Каргина - 2-й Первомайский пр-д; 1-й Рупасовский пер. - 2й Рупасовский пер.; ул. Октябрьская, ООТ «Школа № 12»; ул. Октябрьская, ООТ «1-я Парковая».</t>
  </si>
  <si>
    <t>Выполнены работы по ремонту автомобильной дороги г. Мытищи, ул. Полигонная.</t>
  </si>
  <si>
    <t>Выполнены работы по ремонту автомобильной дороги г. Мытищи, 2-й Рупасовский переулок.</t>
  </si>
  <si>
    <t>Выполнены работы по ремонту автомобильной дороги г. Мытищи, ул. Институтская.</t>
  </si>
  <si>
    <t>Объект 2.4 (Мероприятие  04.01.) Автомобильная дорога общего пользования местного значения, ремонт, г. Мытищи, ул. Институтская.</t>
  </si>
  <si>
    <t>Выполнены работы по ремонту автомобильной дороги г. Мытищи, ул. Проезд № 4530.</t>
  </si>
  <si>
    <t>Выполнены работы по ремонту автомобильной дороги г. Марфино, ул. Зеленая.</t>
  </si>
  <si>
    <t>Выполнены работы по ремонту автомобильной дороги д.Голенищево, ул. Озерная.</t>
  </si>
  <si>
    <t>Выполнены работы по ремонту автомобильной дороги п. Вешки, ул. Лермонтова.</t>
  </si>
  <si>
    <t>Выполнены работы по ремонту автомобильной дороги п. Нагорное, ул.Центральная.</t>
  </si>
  <si>
    <t>Выполнены работы по ремонту автомобильной дороги д. Болтино, проезд от Осташковского шоссе до ул. Туристическая (СПК "Болтино").</t>
  </si>
  <si>
    <t>Выполнены работы по ремонту автомобильной дороги г.Мытищи, ул. Щербакова, ремонт.</t>
  </si>
  <si>
    <t>Выполнены работы по ремонту автомобильной дороги г. Мытищи, ул. Шараповская.</t>
  </si>
  <si>
    <t>Выполнены работы по ремонту автомобильной дороги г. Мытищи, ул. Колонцова.</t>
  </si>
  <si>
    <t>Объект 2.17 (Мероприятие  04.01.) Автомобильная дорога общего пользования местного значения, д. Новосельцево-д. Степаньково, ремонт.</t>
  </si>
  <si>
    <t>Выполнены работы по ремонту автомобильной дороги д. Новосельцево-д. Степаньково.</t>
  </si>
  <si>
    <t>Выполнены работы по ремонту автомобильной дороги г. Мытищи, ул. Коминтерна.</t>
  </si>
  <si>
    <t>Выполнены работы по ремонту автомобильной дороги г.Мытищи, 4-й Комсомольский.</t>
  </si>
  <si>
    <t>Выполнены работы по ремонту автомобильной дороги г.Мытищи, ул. Летная.</t>
  </si>
  <si>
    <t>Выполнены работы по ремонту автомобильной дороги  д. Погорелки, ул. Деревенская.</t>
  </si>
  <si>
    <t>Выполнены работы по ремонту автомобильной дороги д. Жостово, ул. Березовая.</t>
  </si>
  <si>
    <t>Выполнены работы по ремонту автомобильной дороги д. Беляниново, ул. Звездная.</t>
  </si>
  <si>
    <t>Выполнены работы по ремонту автомобильной дороги г.Мытищи, мкр. Поселок Пироговский, ул.Тимирязева.</t>
  </si>
  <si>
    <t>Выполнены работы по ремонту автомобильной дороги д. Пирогово, ул. Преображенская.</t>
  </si>
  <si>
    <t>Объект 2.22 (Мероприятие  04.01.) Автомобильная дорога общего пользования местного значения, д. Пирогово, ул. Преображенская, ремонт.</t>
  </si>
  <si>
    <t>Объект 2.23 (Мероприятие  04.01.) Автомобильная дорога общего пользования местного значения, д. Пирогово, ул. Рыболовская, ремонт.</t>
  </si>
  <si>
    <t>Выполнены работы по ремонту автомобильной дороги  д. Пирогово, ул. Рыболовская.</t>
  </si>
  <si>
    <t>Выполнены работы по ремонту ул. Институтская, д. 19.</t>
  </si>
  <si>
    <t>Заключен муниципальный контракт на обустройство парковочных мест в 1-й Рупасовский пер., 11А</t>
  </si>
  <si>
    <t>Выполняется круглогодичное обслуживание муниципальной автостоянки площадью 4000 кв.м. на ул. Коминтерна, д. 24, г. Мытищи. Приобретены 20 ед. дорожных знаков "Парковка инвалид", произведены работы по установке знаков с нанесением дорожной разметки.</t>
  </si>
  <si>
    <t>Выполнены работы по ремонту автомобильной дороги примыкающая к территории СНТ, д. Протасово, ул. Радужная.</t>
  </si>
  <si>
    <t>Выполнена корректировка проектно-сметной документации по объекту: "д. Фоминское, подъезд от ул. Боярская к СНТ "Фоминское", (СНТ "Фоминское", СНТ "Марфино")".</t>
  </si>
  <si>
    <t>Выполнена корректировка проектно-сметной документации по объекту:  "д. Троице-Сельцо, ул. Архитектурная (СНТ "Троице-Сельцо", СНТ "Архитектор", СНТ "Факел")".</t>
  </si>
  <si>
    <t>Выполнена корректировка проектно-сметной документации по объекту:  "д. Ларево, часть ул. Хвойная до участка с кадастровым № 50:12:0030218:81 (ДНТ "Космос", СТ "Гипромез")".</t>
  </si>
  <si>
    <t>Выполнена корректировка проектно-сметной документации по объекту:   "п. Борец, ул. Дмитровская (СНТ "Борей")".</t>
  </si>
  <si>
    <t>Выполнен ремонт автомобильной дороги общего пользования местного значения, г. Марфино, ул. Зеленая.</t>
  </si>
  <si>
    <t>Выполнен ремонт автомобильной дороги общего пользования местного значения, г. Мытищи, ул. Проезд №4530.</t>
  </si>
  <si>
    <t>Выполнен ремонт автомобильной дороги общего пользования местного значения, г. Мытищи, ул. Летная.</t>
  </si>
  <si>
    <t>Выполнен ремонт автомобильной дороги общего пользования местного значения, д.Новосельцево-д. Степаньково.</t>
  </si>
  <si>
    <t>Выполнен ремонт автомобильной дороги общего пользования местного значения, п. Нагорное, ул. Центральная.</t>
  </si>
  <si>
    <t>Выполнен ремонт тротуара дороги общего пользования местного значения, п. Вешки, Заводской проезд, ул. Пушкина.</t>
  </si>
  <si>
    <t>Выполнен ремонт автомобильной дороги общего пользования местного значения, п. Вешки, ул. Лермонтова.</t>
  </si>
  <si>
    <t>Выполнен ремонт автомобильной дороги общего пользования местного значения, д. Манюхино, ул. Светлая.</t>
  </si>
  <si>
    <t xml:space="preserve">Объект 4.7 (Мероприятие  04.03.) Автомобильная дорога общего пользования местного значения, д. Манюхино, ул. Светлая, ремонт. </t>
  </si>
  <si>
    <t>Объект 4.8 (Мероприятие  04.03.)  Автомобильная дорога общего пользования местного значения, тротуар: г. Мытищи, ул. Благовещенская (ул. Юбилейная д. 39, корп.2), ремонт.</t>
  </si>
  <si>
    <t>Выполнен ремонт тротуара дороги общего пользования местного значения,  г. Мытищи, ул. Благовещенская (ул. Юбилейная д. 39, корп.2).</t>
  </si>
  <si>
    <t>Выполнен ремонт автомобильной дороги общего пользования местного значения,  д. Болтино, проезд от Осташковского шоссе до ул. Туристическая (СПК "Болтино").</t>
  </si>
  <si>
    <t>Выполнен ремонт автомобильной дороги общего пользования местного значения,  д. Пирогово, ул. Преображенская.</t>
  </si>
  <si>
    <t>Выполнен ремонт автомобильной дороги общего пользования местного значения,  г. Мытищи, ул. Институтская.</t>
  </si>
  <si>
    <t>Выполнен ремонт автомобильной дороги общего пользования местного значения, д. Пирогово, ул. Рыбловская.</t>
  </si>
  <si>
    <t>Выполнен ремонт автомобильной дороги общего пользования местного значения, г. Мытищи, 2-й Рупасовский пер.</t>
  </si>
  <si>
    <t>Выполнены работы по устройству тротуара д. Челобитьево, ул. Шоссейная.</t>
  </si>
  <si>
    <t>Выполнены работы по устройству тротуара д. Вешки-д. Ховрино.</t>
  </si>
  <si>
    <t>Выполнены работы по устройству тротуара п. Кардо-Лента, ул.Южная.</t>
  </si>
  <si>
    <t>Выполнены работы по устройству тротуара г. Мытищи, ул. Колпакова (у д.37).</t>
  </si>
  <si>
    <t>Выполнены работы по ремонту тротуара  г. Мытищи, ул. Силикатная.</t>
  </si>
  <si>
    <t>Выполнены работы по ремонту тротуара г. Мытищи, ул. Троицкая, д.9.</t>
  </si>
  <si>
    <t>Выполнены работы по устройству тротуара г. Мытищи, ул. Камышовая (СТ "Борисовка").</t>
  </si>
  <si>
    <t>Выполнены работы по устройству тротуара  мкр. пос. Пироговский, ул. Советская, д.2.</t>
  </si>
  <si>
    <t>Объект 4.15 (Мероприятие  04.03.) Тротуар, г. Мытищи, ул. Силикатная, ремонт.</t>
  </si>
  <si>
    <t>Объект 4.16 (Мероприятие  04.03.) Тротуар, д. Вешки-д. Ховрино, строительство.</t>
  </si>
  <si>
    <t>Объект 4.17 (Мероприятие  04.03.) Тротуар, д. Челобитьево, ул. Шоссейная, строительство.</t>
  </si>
  <si>
    <t>Объект 4.18 (Мероприятие  04.03.) Тротуар, г. Мытищи, п. Кардо-Лента, ул.Южная, строительство.</t>
  </si>
  <si>
    <t>Объект 4.19 (Мероприятие  04.03.) Тротуар, г. Мытищи, ул. Камышовая (СТ "Борисовка"), строительство.</t>
  </si>
  <si>
    <t>Объект 4.20 (Мероприятие  04.03.) Тротуар, г .Мытищи, ул. Троицкая, д.9, ремонт.</t>
  </si>
  <si>
    <t>Объект 4.21 (Мероприятие  04.03.) Тротуар, г. Мытищи, ул. Колпакова (у д.37), строительство.</t>
  </si>
  <si>
    <t>Объект 4.22 (Мероприятие  04.03.) Тротуар, мкр. пос. Пироговский, ул. Советская, д.2, строительство.</t>
  </si>
  <si>
    <t>Годовой отчет о реализации мероприятий
 муниципальной программы городского округа Мытищи</t>
  </si>
  <si>
    <t>Годовой отчет  о реализации мероприятий 
муниципальной программы городского округа Мытищи</t>
  </si>
  <si>
    <t xml:space="preserve">Годовой отчет о реализации мероприятий 
муниципальной программы городского округа Мытищи                                                                                                                                             </t>
  </si>
  <si>
    <t>8527 граждан (мужчины 60 лет и старше и женщины 55 лет и старше), посетили занятия в учреждениях спорта, культуры, социального обслуживания, а также приняли участие в экскурсионных поездках.</t>
  </si>
  <si>
    <t>Оплата произведена по фактически предоставленным документам.</t>
  </si>
  <si>
    <t>Предоставлена субсидия  2 социально ориентированным некоммерческим организациям в сфере социальной защиты.</t>
  </si>
  <si>
    <t>Предоставлена субсидия  2 социально ориентированным некоммерческим организациям в сфере образования.</t>
  </si>
  <si>
    <t>Поддержка предоставлена организациям в сфере социальной защиты, культуры, образования и охраны здоровья.</t>
  </si>
  <si>
    <t>Количество людей, принявших участие в просветительских мероприятиях по вопросам деятельности СО НКО увеличилось, значение показателя перевыполнено.</t>
  </si>
  <si>
    <t>Проведено обучение 10 сотрудников.</t>
  </si>
  <si>
    <t>Субсидию получили 8 субъектов малого и среднего предпринимательства.</t>
  </si>
  <si>
    <t>Слабый уровень подготовки выпускников.</t>
  </si>
  <si>
    <t>Показатель перевыполнен за счет распределения стимулирующих выплат по итогам года, в связи образовавшейся экономией фонда оплаты труда.</t>
  </si>
  <si>
    <t>Оказаны услуги по обслуживанию и доработке картографического модуля проекта организации дорожного движения. Организованы работы по содержанию 32 ед. транспортных светофорных объектов, 85 шт. светофорных объектов, оборудованы 7 нерегулируемых пешеходных переходов автономными светофорами Т7, обустроены  2 пешеходных перехода вызывными устройствами по ул. Белобородова и ул. Комарова. Создано искусственных неровностей - 53 ед., установлена допподсветка на 11 пешеходных переходах, произведена замена пешеходных ограждений перильного типа - 392 пм., установлены новые перильные ограждения - 820 пог.м.,  заменены 1000 дорожных знаков, обрезаны зеленые насаждения, ограничивающие видимость технических средств организации дорожного движения (172 дерева, 151 м3). Нанесена разметка на проезжую часть горячим пластиком 134 035 пм., и холодным пластиком 12 273 кв.м., покраска бортовых камней 1480 пог.м.</t>
  </si>
  <si>
    <t>Объект 1.4 (Мероприятие  02.02.)         Ремонт мостового перехода по ул.1-я Крестьянская, г.Мытищи</t>
  </si>
  <si>
    <t>Проведены мероприятия: Масленица, празднование  23 февраля и 8 марта, субботник, Полевая кухня, посвященная ''78-й годовщине Победы в Великой Отечественной Войне", День городского округа Мытищи.</t>
  </si>
  <si>
    <t>Открыты: (кафе) Чайхона Лаззат            г. Мытищи, Шараповский проезд, с.9; Джари  Мытищи, ул. Мира, д.35; Кофейня  г. Мытищи, ул. Воровского, д.1, пом. VII; Федоска с. Федоскино,     ул. Лукутинская, д.12; Желание Мытищи, ул. Матросова, д.5/12 , пом.5; Мастер Ланч г. Мытищи  Колпакова 2 «НИИ» Ст. № 9; ЁбиДоёби г. Мытищи Новомытищенский проспект 44; (рестораны) Либидо Мытищи, ул. Колпакова, с44; Самарканд  г. Мытищи, Осташковское шоссе, 1, к.13, вл.1; Вкусно и точка  г. Мытищи, Шараповский проезд, стр. 9; Абель-паб  г. Мытищи, ул. Разведчика Абеля, д.3А; У Карла Маркса (столовая) г. Мытищи, ул.Титова, 6/7.</t>
  </si>
  <si>
    <t>Завершение исполнения в 2024 году.</t>
  </si>
  <si>
    <t xml:space="preserve">Выполнены работы подготовительного периода, земляные работы, ведутся монолитные, кладочные, кровельные работы, устройство инженерных сетей.
</t>
  </si>
  <si>
    <t>Выполнены работы подготовительного периода, монолитные работы, каменная кладка наружных стен. Проведены работы по устройству кровли, каменной кладке внутренних перегородок, устройству фасада, кровельные работы, устройство наружных, внутренних инженерных систем.</t>
  </si>
  <si>
    <t>Строительство завершено. 30.08.23 получено заключение на соответствие построенного объекта и разрешение на ввод в эксплуатацию.</t>
  </si>
  <si>
    <t>Работы подготовительного периода, проведена экспертиза проектной документации.</t>
  </si>
  <si>
    <t>Завершены земляные работы подготовительного периода. Выполняются монолитные, кладочные работы, устройство фасада, благоустройство территории, устройство наружных и внутренних инженерных сетей.</t>
  </si>
  <si>
    <t>Проведены проектно-изыскательские работы. Выплачен аванс, ведутся проектные работы.</t>
  </si>
  <si>
    <t>Технологическое присоединение к электрическим сетям.</t>
  </si>
  <si>
    <t>Оказание услуг по согласованию проектной документации для средней общеобразовательной школы на 1100 мест по адресу: МО, г.о. Мытищи, мкр. 25А (ПИР и строительство)</t>
  </si>
  <si>
    <t>В соответствии с   постановлением Правительства Московской области  от 04.10.2022 № 1071/35  «О досрочном прекращении реализации  государственной программы Московской области «Строительство объектов социальной инфраструктуры» и утверждении государственной программы Московской области «Строительство объектов социальной инфраструктуры» на 2023-2027 годы» заключили настоящее Дополнительное соглашение о расторжении соглашения о предоставлении субсидии из бюджета Московской области бюджету муниципального образования Московской области на Проектирование и строительство дошкольных образовательных организаций от 01.02.2022 № 0701-09-23.</t>
  </si>
  <si>
    <t>Контракт продлен, исполнение будет завершено в 2024 году.</t>
  </si>
  <si>
    <t>Проведены проектные работы в пристройке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</si>
  <si>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Таблица 2.</t>
  </si>
  <si>
    <t>Подпрограмма 1 «Профилактика заболеваний и формирование здорового образа жизни. Развитие первичной медико-санитарной помощи»</t>
  </si>
  <si>
    <t>Подпрограмма 5 «Финансовое обеспечение системы организации медицинской помощи»</t>
  </si>
  <si>
    <t>Жилье – медикам, нуждающихся в обеспечении жильем</t>
  </si>
  <si>
    <t>Показатель 15.                                                                                                                                               Количество плоскостных спортивных сооружений в муниципальных образованиях Московской области, на которых проведен капитальный ремонт</t>
  </si>
  <si>
    <t xml:space="preserve">В связи со срывом поставки металлоконструкций для устройства трибуны, сроки завершения работ по капитальному ремонту трибун стадиона планируется завершить до конца января 2018 года. Работы по благоустройству стадиона будут выполнены при наступлении благоприятных климатических условий, но не позднее мая 2018 года. С подрядной организацией ведется претензионная работа.  </t>
  </si>
  <si>
    <t>Диспансеризация определенных групп взрослого населения Московской области</t>
  </si>
  <si>
    <t>Показатель  достиг планируемого значения в связи с предоставлением служебного жилья 37 медицинским работникам.</t>
  </si>
  <si>
    <t>Администрацией городского округа Мытищи организована информационная поддержка проведения диспансеризации.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131915 человек.</t>
  </si>
  <si>
    <t>37 медицинских работников обеспечены служебным жильем.</t>
  </si>
  <si>
    <t>Значение показателя перевыполнено в связи с установкой новых камер в подъездах многоквартирных домов, подключенных к системе "Безопасный регион", а также интеграцией существующих систем видеонаблюдения коммерческих объектов в систему "Безопасный регион".</t>
  </si>
  <si>
    <t>Показатель не достигнут ввиду удаленности сельских населенных пунктов от г. Мытищи, не все населенные пункты попадают в зону действия технических средств оповещения.</t>
  </si>
  <si>
    <t>Показатель перевыполнен в связи с финансированием на содержание и ремонт ЗС ГО собственниками помещений.</t>
  </si>
  <si>
    <t>Наименование программ/подпрограмм</t>
  </si>
  <si>
    <t>Индекс эффективности</t>
  </si>
  <si>
    <t>Культура</t>
  </si>
  <si>
    <t>1,0</t>
  </si>
  <si>
    <t xml:space="preserve">Спорт </t>
  </si>
  <si>
    <t>Развитие сельского хозяйства</t>
  </si>
  <si>
    <t>0,9</t>
  </si>
  <si>
    <t xml:space="preserve">Жилище </t>
  </si>
  <si>
    <t xml:space="preserve">Развитие инженерной инфраструктуры и энергоэффективности </t>
  </si>
  <si>
    <t xml:space="preserve">Предпринимательство </t>
  </si>
  <si>
    <t xml:space="preserve">Управление имуществом и муниципальными финансами </t>
  </si>
  <si>
    <t xml:space="preserve">Развитие институтов гражданского общества, повышение эффективности местного самоуправления и реализации молодежной политики </t>
  </si>
  <si>
    <t xml:space="preserve">Развитие и функционирование дорожно-транспортного комплекса </t>
  </si>
  <si>
    <t xml:space="preserve">Цифровое муниципальное образование </t>
  </si>
  <si>
    <t>0,8</t>
  </si>
  <si>
    <t xml:space="preserve">Формирование современной комфортной городской среды </t>
  </si>
  <si>
    <t xml:space="preserve">Строительство объектов социальной-инфраструктуры </t>
  </si>
  <si>
    <t>городского округа Мытищи в 2023 году</t>
  </si>
  <si>
    <t>0,4</t>
  </si>
  <si>
    <t>Оценка эффективности реализации муниципальных программ</t>
  </si>
  <si>
    <t>Таблица 1.</t>
  </si>
  <si>
    <t>Таблица 3.</t>
  </si>
  <si>
    <t>Таблица 5.</t>
  </si>
  <si>
    <t>Таблица 7.</t>
  </si>
  <si>
    <t>Таблица 9.</t>
  </si>
  <si>
    <t>Таблица 11.</t>
  </si>
  <si>
    <t>Таблица 13.</t>
  </si>
  <si>
    <t>Таблица 15.</t>
  </si>
  <si>
    <t>Таблица 16.</t>
  </si>
  <si>
    <t>Таблица 17.</t>
  </si>
  <si>
    <t>Таблица 19.</t>
  </si>
  <si>
    <t>Таблица 20.</t>
  </si>
  <si>
    <t>Таблица 21.</t>
  </si>
  <si>
    <t>Таблица 23.</t>
  </si>
  <si>
    <t>Таблица 25.</t>
  </si>
  <si>
    <t>Таблица 27.</t>
  </si>
  <si>
    <t>Таблица 29.</t>
  </si>
  <si>
    <t>Таблица 31.</t>
  </si>
  <si>
    <t>Таблица 33.</t>
  </si>
  <si>
    <t>Таблица 35.</t>
  </si>
  <si>
    <t>Таблица 36.</t>
  </si>
  <si>
    <t>Таблица 38.</t>
  </si>
  <si>
    <t>Таблица  39.</t>
  </si>
  <si>
    <t xml:space="preserve">Выполнено технологическое присоединение к электрическим сетям, выплачен аванс по договору. </t>
  </si>
  <si>
    <t xml:space="preserve">На объектах дошкольного образования выполнены работы подготовительного периода, земляные, монолитные, кладочные, кровельные, проведено устройство инженерных сетей.
Детский сад на 250 мест по адресу: Московская область,         г. Мытищи, мкр.25А, пер. 1-ый Рупасовский - строительство завершено, 29.09.2023 получено заключение о соответствии, 23.10.2023 - разрешение на вввод в эксплуатацию.     </t>
  </si>
  <si>
    <t>Детский сад на 320 мест, по адресу: Московская область,          г.о. Мытищи, восточнее                   д. Погорелки. Строительство завершено. 30.08.23 получено заключение о соответствии и разрешение на ввод в эксплуатацию.</t>
  </si>
  <si>
    <t>Выполнена врезка газопровода в средней общеобразовательной школе на 1100 мест по адресу: Московская область,                    г.о. Мытищи, мкр. 25А.</t>
  </si>
  <si>
    <t>Пристройка к МБОУ СОШ № 6 со спортивным залом, пищеблоком и кабинетами для дополнительного образования,         г.о. Мытищи, Новомытищинский проспект, д. 38.
Строительство завершено. 06.06.2023 получено заключение о соответствии и 09.08.2023 разрешение на ввод. Средняя общеобразовательная школа на 1100 мест по адресу: Московская область, г.о. Мытищи,                       п. Нагорное (ПИР и строительство) завершены подготовительный период, проведена экспертиза проектной документации.</t>
  </si>
  <si>
    <t>Выполнены работы по проектированию средней общеобразовательной школы на 600 мест по адресу: Московская область, г.о. Мытищи,                    д. Пирогово, ЖК «Пироговская Ривьера» проведены инженерно-геодезические, геологические, гидрометеоролические, экологические изыскания.</t>
  </si>
  <si>
    <t xml:space="preserve">Строительство школы на 1100 мест по адресу: г.о. Мытищи, восточнее д. Погорелки
Строительство завершено. 11.08.2023 получено заключение о соответствии, 23.08.2023 получено разрешение на ввод в эксплуатацию.                             Средняя общеобразовательная школа на 1100 мест по адресу: Московская область, г.Мытищи, д. Сухарево, ул. Школьная, стр. 18 - проведены работы подготовительного периода, экспертиза проектной документации.
</t>
  </si>
  <si>
    <t>Детский сад на 320 мест по адресу: Московская область,           г.о. Мытищи, восточнее д. Погорелки - строительство завершено. 30.08.23 получено заключение на соответствие построенного объекта разрешению на ввод в эксплуатацию.</t>
  </si>
  <si>
    <t>Контракт продлен на 2024 год. Оплата выполненных работ будет произведена в январе 2024 года.</t>
  </si>
  <si>
    <t xml:space="preserve">Строительство завершено. 06.06.2023 получено заключение на соответствие построенного объекта, разрешение на ввод в эксплуатацию (от 09.08.2023).    </t>
  </si>
  <si>
    <t>Строительство завершено. 11.08.2023 получено заключение на соответствие построенного объекта, разрешение на ввод в эксплуатацию (от 23.08.2023).</t>
  </si>
  <si>
    <t xml:space="preserve">Строительство завершено. Получено заключение на соответствие построенного объекта от 29.09.2023 и  разрешение на ввод в эксплуатацию от 23.10.2023.     </t>
  </si>
  <si>
    <t>Проведены  праздничные культурно-массовые мероприятия: "День защитника отечества"; "Масленица"; "8 марта", "Открытие теплого сезона", "Международный день защиты детей", "Город профессий", "Парк Знаний", "Чаепитие в Мытищах", Спортивно-танцевальный массовый мастер-класс "В ритме Зумба", "С любовью к городу", "День Победы", "Симфония народов", " День рождения Деда Мороза", "Морозные традиции", "Новогодние праздники", "Ледовое шоу", "Путешествие в новый год", "Ретро праздник 12 месяцев", "Семья Лето Парк", "Ночь в парках".</t>
  </si>
  <si>
    <t>В отчетном периоде показатели отсутствуют, т.к. в соответствии с соглашением между Министерством образования и Администрацией городского округа Мытищи финансирование данного мероприятия предусмотрено на 2024-2025 годы.</t>
  </si>
  <si>
    <t>Предоставлена имущественная поддержка местной религиозной организации православного прихода Богородице Рождественского храма, Еврейской религиозной общине г. Мытищи, Мытищинскому хуторскому казачьему обществу.</t>
  </si>
  <si>
    <t>Площади предоставлены по количеству фактически заключенных договоров. Общее количество предоставленной площади  на льготных условиях или в безвозмездное пользование  СО НКО - 1474,1 кв. м.</t>
  </si>
  <si>
    <t>Показатель выполнен.</t>
  </si>
  <si>
    <t>Значение показателя достигнуто в полном объеме благодаря вводу новых спортивных объектов и систематически занимающихся физической культурой жителей городского округа Мытищи.</t>
  </si>
  <si>
    <t xml:space="preserve">за январь-декабрь 2023 года </t>
  </si>
  <si>
    <t>Основное мероприятие 02 
Организация, охрана и использование особо охраняемых природных территорий</t>
  </si>
  <si>
    <t xml:space="preserve">Мероприятие не реализовано в виду отсутствия подрядных организаций при проведении конкурентных процедур. </t>
  </si>
  <si>
    <t>Количество ликвидированных наиболее опасных объектов накопленного вреда окружающей среде</t>
  </si>
  <si>
    <t>Планируемое значение  показателя на 2023 год</t>
  </si>
  <si>
    <t xml:space="preserve">В соответствии с законодательством Российской Федерации, Московской области и местными нормативными актами в муниципальном образовании 18.11.2022 утвержден План мероприятий ("дорожная карта") по содействию развитию конкуренции в городском округе Мытищи Московской области на 2022-2025 годы, согласно которому в округе ведется работа по повышению конкурентоспособности товаров, работ и услуг на 9 социально-значимых рынках. В целях контроля за внедрением Стандарта развития конкуренции в субъектах РФ и реализации "дорожной карты" на уровне муниципального образования определены 22 ключевых показателя развития конкуренции. По итогам 2023 года, доля достигнутых плановых значений показателей̆ - 95,2%, 1 показатель исполнен не в полном объеме (98,4% от плана).
</t>
  </si>
  <si>
    <t>Введены следующие объекты: (салоны красоты) ИП Щетинкина Ю.В.                г. Мытищи, ул. Воронина д. 6; ИП Бадтиева О.П. г. Мытищи, пр-т Астрахова д. 12; ИП Лисник А.И.           г. Мытищи  ул. Мира 37;                       ИП Магаррамова Ш.П. г. Мытищи        ул. Мира 35; (студии аппаратной косметологии) ИП Дормова А.А.          ул. Мира, д. 32/2; ИП Аверинова  А.Е. Шараповский проезд, стр.7, ком.306; ИП Бровикова Ю.Н. (коррекция фигуры) ул. Юбилейная, д.16; Райский уголок (ООО "Мираж") д. Сгонники,    ул. Центральная, д. 42А; Баня на дровах в Тайнинке (ИП Святная Е.М.) Мытищи, ул. Советская, д. 27/2; АО "Перловская баня" Мытищи, ул. Веры Волошиной, д. 52.</t>
  </si>
  <si>
    <t>Открыты следующие объекты: Магазин Smart ул. Кадомцева 2Б - 1000 кв.м, магазин Fix Price ул. Карла Маркса, 12 - 340 кв.м., магазин Большая перемена Олимпийский просп., 38к5 - 56 кв.м., магазин КанцПарк  пр. Астрахова д. 3А - 100 кв.м., магазин  ВкусВилл, ул. Воровского д. 10 - 109 кв.м., Торговый центр д. Пирогово, пересечение дороги Мытищи-п. Пироговский-Тарасовка - 2849,8 кв.м., магазин Пятерочка п. Нагорное, ул. Полковника Романова д.5 - 376 кв.м., магазины Пятерочка: д. Беляниново, ул. Центральная стр. 34В  - 389 кв.м., ул. Академика Каргина 25 - 550 кв.м., 1 Стрелковый пер. д.1 - 501 кв.м., Ярославское ш. 107 - 455 кв.м., ул. Воровского д. 10 - 735 кв.м., магазин Верный ул. Рассветная 1 - 348 кв.м</t>
  </si>
  <si>
    <t>План - 1310,5 млн.руб.,  исполнено - 1387,5 млн.руб. Перевыполнение связано с увеличением объема поступлений доходов от выкупа земельных участков в связи с внесением авансовых платежей.</t>
  </si>
  <si>
    <t>План - 174,65 млн.руб. исполнено - 170,73 млн.руб.  Неисполнение показателя связано с  ростом задолженности по арендной плате за муниципальное имущество т.к. в конце декабря 2023 на торгах был заключен договор купли продажи имущества, оплата по которому будет произведена в январе 2024 года.</t>
  </si>
  <si>
    <t xml:space="preserve">Подсчет эффективности работы по данному показателю был производен следующим образом: принимается кол-во договоров аренды, находящихся в судебных разбирательствах (2 договора) с понижающем коэффициентом 0,7 к общему количеству договоров аренды к расторжению ( 2 договора). П=(2*0,7)/2*100. 100% будет достигнуто при расторжении договоров аренды по решению судов.
</t>
  </si>
  <si>
    <t>Проведение мероприятий: Муниципальный молодежный конкурс "Мисс Мытищи 2023", акция "Свеча памяти", "Весенняя зарница", "День молодёжи", флешмоб "400-летие Мытищ", молодежный форум " МануфактураPRO".</t>
  </si>
  <si>
    <t xml:space="preserve">В рамках применения практик инициативного бюджетирования на территории городского округа Мытищи в отчетном году реализовано 6 проектов:
- приобретено звуковое оборудования для проведения уличных мероприятий (для МАУ ЦК "Подмосковье", МАУК "БИЦ", МБУ "МДК "Яуза");
- приобретен светодиодный экран для МБУ "МДК "Яуза".                                                                                                                                                             </t>
  </si>
  <si>
    <t>Услуги оказаны 87 транспортными средствами по 15 муниципальным маршрутам согласно расписанию движения и в соответствии с утвержденными параметрами перевозок. Перевезено 8 819,1 тыс. пассажиров.</t>
  </si>
  <si>
    <t>Перевозки осуществлялись в соответствии с муниципальными контрактами, заключенными с ИП Матвеенко А.П., ИП Хайсарова Д.А., ООО "Лидер Моторс Групп". Транспорт выделялся на 122 мероприятия, выполнено 6655,6 час., перевезено 50 153 чел.</t>
  </si>
  <si>
    <t>Объект 2.9 (Мероприятие  04.01.) Автомобильная дорога общего пользования местного значения, ремонт, п. Нагорное, ул. Центральная.</t>
  </si>
  <si>
    <t>Объект 2.11 (Мероприятие  04.01.) Автомобильная дорога общего пользования местного значения,  г. Мытищи, ул. Щербакова, ремонт.</t>
  </si>
  <si>
    <t>Оплата произведена  согласно актам выполненных работ. Выполненные работы по результатам лабораторных исследований частично не соответствуют требованиям муниципального контракта.</t>
  </si>
  <si>
    <t>Приобретено необходимое компьютерное оборудование для оборудования автоматизированных рабочих мест.</t>
  </si>
  <si>
    <t>Карта планируемого размещения объектов местного значения утверждена в составе генерального плана городского округа Мытищи, утвержденного решением Совета депутатов городского округа Мытищи от 28.12.2017 №36/1 ( в редакции решения от 17.02.2022 №36/3).</t>
  </si>
  <si>
    <t>Исполнение контракта  на выполнение работ по сносу объектов незавершенного строительства по адресу: Московская область, г.о. Мытищи, д. Беляниново продлено на 2024 год в связи с возбуждением уголовного дела. В связи с этим не была проведена корректировка.</t>
  </si>
  <si>
    <t>Экономия денежных средств возникла в связи с тем, что предприятия и организации, допустившие правонарушения в части незаконного (самовольной)  установки рекламных и информационных конструкций исполнили предписания органа местного самоуправления  о демонтаже таких конструкций в добровольном порядке и в установленные сроки.</t>
  </si>
  <si>
    <t xml:space="preserve"> Выполнены работы в парке "Тайнинский" и бульваре "Молодежный " по:  обновлению 2-х детских игровых площадок,  установлено освещение и видеонаблюдение, установлена спортивная  площадка.</t>
  </si>
  <si>
    <t>Выполнены работы по: устройству асфальтового проезда, устройству тротуаров, парковки.</t>
  </si>
  <si>
    <t>Мероприятие 01.16
Замена не энергоэффективных светильников наружного освещения</t>
  </si>
  <si>
    <t>Проведены сезонные работы по содержанию придомовой территории, площадь уборки   - 1 822 227,10 м2.</t>
  </si>
  <si>
    <t>Выполнены работы по замене неэнергоэффективных светильников в количестве  
787 шт.</t>
  </si>
  <si>
    <t>Заключен муниципальный контракт на благоустройство ФОК Марфино, скверов Марфино, Колпакова, Дружба, Рупасовский, ЦПКиО, Памятника Вечному огню, Парк Ветеранов, пруд Сукромка, Степаньково. Выполнены работы по обустройству контейнерных площадок по адресам: д.Коргашино ул. Центральная; д.Сгонники ул. Центральная; д.Челобитьево ул. Шоссейная, ул.Колхозная, д. Жостово ул. Приозерная, д.Троице-Сельцо, д.Хлябово, д.Степаньково, д.Марфино,      д. Драчево,
д. Аббакумово.</t>
  </si>
  <si>
    <t>Заключен муниципальный контракт на обустройство уличного освещения по 
32 адресам. Выполнены работы по обустройству уличного освещения по адресам: д.Жостово, ул.Приозерная, д.Свиноедово, ул.Окольная, д.Грибки,
ул. Складская, 
с. Марфино, 
ул. Лиственничная аллея, Дарьина роща, Березовая роща, Ручейная, 
д. Красная Горка проход между ул. Светлая и Луговая.</t>
  </si>
  <si>
    <t>Выполнены работы по созданию и ремонту пешеходных коммуникаций
22 шт.</t>
  </si>
  <si>
    <t xml:space="preserve">Выполнено содержание территории в рамках муниципального задания  на территории Пироговского (Мытищинского), Марфинского ("Парк Героев") и Хлебниковского ("Шереметьевский парк") лесопарков, скверов, бульваров площадью
5 175 446,4 м2, в том числе:  дорожек и покрытий 
806 323,1 5 м2; газонов и покрытий 4 290 687,14 м2; цветников 8 068,61 м2;  детских игровых площадок 
46 шт.; тренажерных и спортивных площадок 100 шт.; площадок для выгула собак 7шт.; скамейки 922 шт.; урны 
768 шт.; памятники и сооружения 16 ед.;  пруды 
4 шт.; контейнерные площадки 46 шт.;  биотуалеты 92 шт.; вывоз мусора 5003 м3.                                                                                                                                                                   </t>
  </si>
  <si>
    <t xml:space="preserve">Проведены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Потреблено102 777 20 кВт/Ч.
Выполнена замена:
- 27 опор;
- 1100 светильников;
- 4382 ламп;
- 7005,03 м провода СИП.
</t>
  </si>
  <si>
    <t xml:space="preserve">В рамках мероприятия отремонтировано 
56 подъездов МКД расположенных на территории городского округа Мытищи за счет субсидии городского округа Мытищи. 
</t>
  </si>
  <si>
    <t>Пояснительная записка к отчету об исполнении муниципальных программ городского округа Мытищи за 2023 год</t>
  </si>
  <si>
    <t>1,1</t>
  </si>
  <si>
    <t>Субсидия предоставляется в рамках заключенного Соглашения № 11/018-ЗП34
"О предоставлении иного межбюджетного трансферта, имеющего целевое назначение,     из бюджета Московской области бюджету муниципального образования Московской области".</t>
  </si>
  <si>
    <t>Субсидия предоставляется в рамках заключенного Соглашения № 11/018-ЗП34
"О предоставлении иного межбюджетного трансферта, имеющего целевое назначение, из бюджета Московской области бюджету муниципального образования Московской области".</t>
  </si>
  <si>
    <t>Проведены праздничные культурно-массовые мероприятия: "Широкая масленица",
"23 Февраля", "8 Марта",
"9 Мая", "День библиотек", "Библионочь", "Новогодние праздники",  "День работника культуры", "Праздник труда Подмосковья", "День защиты детей", "День медицинского работника", "День семьи, любви и верности",                                       "День городского округа Мытищи", "День матери", "День молодежи", 
"День учителя". 
Произведена оплата за наградную продукцию.</t>
  </si>
  <si>
    <t>Субсидия предоставляется в рамках заключенного Соглашения № 11/018-ЗП34
«О предоставлении иного межбюджетного трансферта, имеющего целевое назначение, из бюджета Московской области бюджету муниципального образования Московской области».</t>
  </si>
  <si>
    <t>Проведены  мероприятия: 
- "Крещение" (полевая кухня, вырезка скульптур из льда, аренда металлических ограждений) ;
- "Благотворительная елка
Главы ".</t>
  </si>
  <si>
    <t>Проведены работы по устройству пандуса на входной группе МКД по адресу ул. 3-я Парковая, д.21
(1-й подъезд).</t>
  </si>
  <si>
    <t xml:space="preserve">Заключен  контракт на разработку схем границ земельных участков для размещения водопроводов в
д. Челобитьево и по адресам: 
г. Мытищи, 2-й Щелковский
пр-д, д. 6, д. 8.
</t>
  </si>
  <si>
    <t>Проведена повторная государственная экспертиза проектной документации по объекту: "Модернизация системы очистных сооружений и ливневой канализации пос.
Пироговский по адресу: МО, городской округ Мытищи, 
г. Мытищи, микрорайон Поселок Пироговский,
ул. Сазонова".</t>
  </si>
  <si>
    <t>В средней общеобразовательной школе на 1100 мест по адресу: 
г. Мытищи, д. Сухарево, ул. Школьная, стр. 18 (ПИР и строительство) проведены работы подготовительного периода, экспертиза проектной документации.</t>
  </si>
  <si>
    <t>Подпрограмма 3 "Развитие библиотечного дела "</t>
  </si>
  <si>
    <t>Подпрограмма 7 " Обеспечение доступности для инвалидов и маломобильных групп населения объектов инфраструктуры и услуг"</t>
  </si>
  <si>
    <t>1-14</t>
  </si>
  <si>
    <t>15-25</t>
  </si>
  <si>
    <t>26-27</t>
  </si>
  <si>
    <t>26</t>
  </si>
  <si>
    <t>28</t>
  </si>
  <si>
    <t>29-30</t>
  </si>
  <si>
    <t>30-32</t>
  </si>
  <si>
    <t>32-37</t>
  </si>
  <si>
    <t>37-38</t>
  </si>
  <si>
    <t>39</t>
  </si>
  <si>
    <t>39-40</t>
  </si>
  <si>
    <t>41-42</t>
  </si>
  <si>
    <t>43-51</t>
  </si>
  <si>
    <t>51-53</t>
  </si>
  <si>
    <t>53-54</t>
  </si>
  <si>
    <t>57-58</t>
  </si>
  <si>
    <t>59-60</t>
  </si>
  <si>
    <t>62</t>
  </si>
  <si>
    <t>62-63</t>
  </si>
  <si>
    <t>64</t>
  </si>
  <si>
    <t>65-67</t>
  </si>
  <si>
    <t>68-69</t>
  </si>
  <si>
    <t>69-70</t>
  </si>
  <si>
    <t>71-72</t>
  </si>
  <si>
    <t>73</t>
  </si>
  <si>
    <t>74</t>
  </si>
  <si>
    <t>74-75</t>
  </si>
  <si>
    <t>76</t>
  </si>
  <si>
    <t>78-79</t>
  </si>
  <si>
    <t>97-101</t>
  </si>
  <si>
    <t>101-103</t>
  </si>
  <si>
    <t>103-106</t>
  </si>
  <si>
    <t>106</t>
  </si>
  <si>
    <t>108-109</t>
  </si>
  <si>
    <t>110</t>
  </si>
  <si>
    <t>111-112</t>
  </si>
  <si>
    <t>112</t>
  </si>
  <si>
    <t>113-114</t>
  </si>
  <si>
    <t>114-115</t>
  </si>
  <si>
    <t>118-120</t>
  </si>
  <si>
    <t>122-123</t>
  </si>
  <si>
    <t>123-124</t>
  </si>
  <si>
    <t>125</t>
  </si>
  <si>
    <t>126-127</t>
  </si>
  <si>
    <t>128-129</t>
  </si>
  <si>
    <t>130-131</t>
  </si>
  <si>
    <t>131-133</t>
  </si>
  <si>
    <t>133-134</t>
  </si>
  <si>
    <t>134-138</t>
  </si>
  <si>
    <t>139-140</t>
  </si>
  <si>
    <t>141-143</t>
  </si>
  <si>
    <t>143</t>
  </si>
  <si>
    <t>144-147</t>
  </si>
  <si>
    <t>148-149</t>
  </si>
  <si>
    <t>150-155</t>
  </si>
  <si>
    <t>155</t>
  </si>
  <si>
    <t>156-157</t>
  </si>
  <si>
    <t>157</t>
  </si>
  <si>
    <t>157-159</t>
  </si>
  <si>
    <t>160</t>
  </si>
  <si>
    <t>161-162</t>
  </si>
  <si>
    <t>162-165</t>
  </si>
  <si>
    <t>165-166</t>
  </si>
  <si>
    <t>167-178</t>
  </si>
  <si>
    <t>179</t>
  </si>
  <si>
    <t>26-28</t>
  </si>
  <si>
    <t>29-42</t>
  </si>
  <si>
    <t>43-56</t>
  </si>
  <si>
    <t>57-67</t>
  </si>
  <si>
    <t>73-76</t>
  </si>
  <si>
    <t>77-83</t>
  </si>
  <si>
    <t>84-109</t>
  </si>
  <si>
    <t>110-117</t>
  </si>
  <si>
    <t>118-129</t>
  </si>
  <si>
    <t>130-140</t>
  </si>
  <si>
    <t>141-149</t>
  </si>
  <si>
    <t>150-160</t>
  </si>
  <si>
    <t>161-179</t>
  </si>
  <si>
    <t>180-181</t>
  </si>
  <si>
    <t>182-187</t>
  </si>
  <si>
    <t>187-188</t>
  </si>
  <si>
    <t>188-189</t>
  </si>
  <si>
    <t>190-191</t>
  </si>
  <si>
    <t>180-191</t>
  </si>
  <si>
    <t>192-195</t>
  </si>
  <si>
    <t>196-197</t>
  </si>
  <si>
    <t>197-198</t>
  </si>
  <si>
    <t>199</t>
  </si>
  <si>
    <t>192-199</t>
  </si>
  <si>
    <t>200-204</t>
  </si>
  <si>
    <t>204-212</t>
  </si>
  <si>
    <t>212-213</t>
  </si>
  <si>
    <t>214-215</t>
  </si>
  <si>
    <t>200-215</t>
  </si>
  <si>
    <t>216-217</t>
  </si>
  <si>
    <t>217-222</t>
  </si>
  <si>
    <t>223-227</t>
  </si>
  <si>
    <t>228</t>
  </si>
  <si>
    <t>216-228</t>
  </si>
  <si>
    <t>229-230</t>
  </si>
  <si>
    <t>229-231</t>
  </si>
  <si>
    <t>Оценка эффективности реализации муниципальных программ городского округа Мытищи в 2023 году</t>
  </si>
  <si>
    <t>Приобретены 72 путевки в лагерь военной направленности "Патриот" для обучающихся в общеобразовательных учреждениях городского округа Мытищи.</t>
  </si>
  <si>
    <t xml:space="preserve">В округе функционируют 4 спортивные школы, осуществляющие работу по программам  спортивной подготовки. </t>
  </si>
  <si>
    <t xml:space="preserve">Проведены работы по уничтожению борщевика в полном объеме на площади 210,38 га. </t>
  </si>
  <si>
    <t>В связи со снижением цены на оказываемые услуги в результате конкурсных процедур и уменьшением площадей, пораженных сорным растением, стоимость работ снизилась.</t>
  </si>
  <si>
    <t>Расходы произведены на проведение праздника "Педагог года - 2023". Победителями стали: учитель года - Бахарева Т.В. (учитель русского языка и литературы МБОУ МЛГ №33), воспитатель года - Бирюкова И.А. (воспитатель-логопед дошкольного отделения МБОУ СОШ № 14), классный руководитель - Васильева О.А. (учитель начальных классов МБОУ Гимназия № 17), в номинации "Педагогический дебют"
- Усанова Е.А. (учитель английского языка МБОУ МЛГ № 33). Расходы произведены на организацию и проведение мероприятия "Виват знания" (оформление зала, закупка цветов, флипчартов), выплачена стипендия Главы городского округа Мытищи лучшим учащимся. Приобретены цветы, оформлен зал к августовской конференции.</t>
  </si>
  <si>
    <t>Значение показателя достигнуто за счет увеличения посещаемости учреждений МАУК «БИЦ».</t>
  </si>
  <si>
    <t xml:space="preserve">В 2023 году 13 детям-сиротам выданы сертификаты на приобретение квартир на территории Московской области, 2 сертификата реализованы. Приобретены десять квартир для обеспечения детей-сирот и детей, оставшихся без попечения родителей по договорам найма специализированных жилых помещений. </t>
  </si>
  <si>
    <t xml:space="preserve">Заключен контракт на сумму
16 902,57 тыс.руб. на выполнение работ по  ремонту наружных сетей общеобразовательных учреждений г. Мытищи (МБОУ СОШ № 7, МБОУ ШОВЗ). Выполнены работы по: устройству наружного освещения, электроснабжения; ремонту сети водоотведения, водоснабжения; прокладке сети теплоснабжения.
</t>
  </si>
  <si>
    <t xml:space="preserve">Оплата по муниципальным контрактам осуществляется по факту исполнения на основании подписанных актов выполненных работ. Разница фактических объемов финансирования и исполнения программного мероприятия обусловлена условиями контракта.
</t>
  </si>
  <si>
    <t>Оплата по муниципальным контрактам осуществляется по факту исполнения на основании подписанных актов выполненных работ.</t>
  </si>
  <si>
    <t xml:space="preserve"> Разница фактических объемов финансирования и исполнения программного мероприятия обусловлена оплатой авансовых платежей в размере 90% за 2023 год.</t>
  </si>
  <si>
    <t xml:space="preserve">Исполнены контракты по: ремонту мостового перехода по ул.1-я Крестьянская, г. Мытищи, разработке проекта территории в г. Мытищи у 
ТЦ Июнь и Пироговский лесопарк. Заключен контракт на разработку документации по планировке территории (проект планировки и проект межевания) для размещения линейного объекта от с. Марфино, ул. Цветочная до жилых домов, вблизи д. Малое Ивановское, на выполнение проектно-изыскательских работ «Строительство автомобильной дороги от          ул. Селезнева до ул. Станционная, включая мостовой переход через реку Яуза в г.о. Мытищи Московской области», срок исполнения 31.05.2024, оплачено 30 % от стоимости контракта.  </t>
  </si>
  <si>
    <t>Исполнены муниципальные контракты по ремонту 
23-х автомобильных дорог общего пользования местного значения. Общая площадь отремонтированных дорог 121 093,4 кв. м.</t>
  </si>
  <si>
    <t xml:space="preserve">Исполнены контракты по устройству 123 парковочных мест у МБОУ СОШ № 27, МБОУ СОШ № 12, а так же по адресам: г. Мытищи
ул. Институтская (напротив дома  19,  корп. 1)
 и ул. 1-й Рупасовский переулок, д. 11А. Осуществлялось круглогодичное обслуживание муниципальной автостоянки площадью 4000 кв.м. на ул. Коминтерна, д. 24, г. Мытищи. Приобретены 20 единиц дорожных знаков "Парковка инвалид", произведены работы по установке знаков с нанесением дорожной разметки. </t>
  </si>
  <si>
    <t xml:space="preserve">Организованы работы по содержанию проезжей части дорог - 2 929 тыс.кв.м, тротуаров - 
363 тыс.кв.м, 447 км.м. - подземных пешеходных переходов, 34,3 тыс.кв.м. автобусных остановок,  190 ед. - автопавильонов, 423 ед. - урн. Выполнялись работы по санитарному содержанию газонов вдоль дорог и разворотных кругов 603 372,7 м2. Выполнен ямочный ремонт асфальтобетонного покрытия литым асфальтом в объеме – 17 725 кв.м., горячим асфальтобетоном – 3 667 кв.м., ремонт грунтовых дорог путем ощебенения 35 568 кв.м. в д. Голенищево и д. Муракино, обслуживание мобильных туалетных кабинок на конечных автобусных пунктах - 11 шт., содержание и обслуживание 84,1 км сети ливневой канализации, 13 очистных сооружений, произведен ремонт 20 ед. колодцев, автобусных павильонов с заменой   177 стекол. Вывезено 25 единиц брошенного (бесхозяйного) транспорта. Проведена государственная экспертиза проектной документации в части проверки достоверности определения сметной стоимости по объектам: "Капитальный ремонт автомобильной дороги по адресу: г.о. Мытищи, д. Протасово, ул. Радужная,   д. Пирогово, ул. Преображенская, д. Пирогово,  ул. Рыбловская". Осуществлен строительный контроль на объекте: "Ремонт мостового перехода по адресу: г.о. Мытищи, ул. 1-я Крестьянская". </t>
  </si>
  <si>
    <t>В 2023 году техническая поддержка программно-технических комплексов для оформления паспортов гражданина РФ, удостоверяющих личность гражданина РФ за пределами территории РФ, в МФЦ.</t>
  </si>
  <si>
    <t xml:space="preserve">Значение показателя перевыполнено. В течение отчетного периода  наметилось увеличение фактического значения по сравнению с 2022 годом. </t>
  </si>
  <si>
    <t>Значение показателя перевыполнено по итогам года  на 0,6 %  за 2023 год архивным отделом.</t>
  </si>
  <si>
    <t xml:space="preserve">Выполнено  содержание  внутриквартальных проездов;
- 19311,5 м2 тротуары;
- 39875,4 м2 парковочные карманы;  
- поставка песка карьерного;  
- поставка технической    соли; 
- зимнее содержание внутриквартальных проездов;
услуги по шиномонтажу и диагностике грузового автотранспорта.                Выполнены работы по          содержанию:   
- 558769,00 м2
внутриквартальные проезды;  
- 3900 м3 вывезено снега.
</t>
  </si>
  <si>
    <t>Оказаны услуги в 44 населенных пунктах "МКУ "ТУ Федоскино":
- уборка несанкционированного мусора; 
- ликвидация мусорных свалок вдоль дорог;
- ликвидация несанкционированного мусора 20 349,7 м3.</t>
  </si>
  <si>
    <t>909,2 т.р. - экономия по факту выполненных работ.</t>
  </si>
  <si>
    <t xml:space="preserve">Денежные средства в рамках субсидии не освоены ввиду проведения ремонтных работ 26 подъездов за счет внебюджетных средств. </t>
  </si>
  <si>
    <t>Планируемое  значение показателя достигнуто. В соответствии с планом работ проведено благоустройство парка им. Стрекалова.</t>
  </si>
  <si>
    <t>Планируемое  значение показателя достигнуто. В соответствии с проектом губернатора  по благоустройству детских игровых площадок.</t>
  </si>
  <si>
    <t>Планируемое  значение показателя достигнуто. Проведено благоустройство парка "Тайнинский" и бульвара "Молодежный".</t>
  </si>
  <si>
    <t>Планируемое  значение показателя достигнуто в соответствии с планом работ по благоустройству Велодорожки (Вело-1).</t>
  </si>
  <si>
    <t>Планируемое  значение показателя достигнуто. Выполнены работы по устройству пешеходных коммуникаций.</t>
  </si>
  <si>
    <t>Планируемое  значение показателя достигнуто в соответствии с планом работ по  ремонту дворовых территорий по 22 адресам в соответствии с соглашением о предоставлении субсидии из бюджета Московской области.</t>
  </si>
  <si>
    <t>Планируемое  значение показателя достигнуто в соответствии с планом работ по замене  неэнергоэффективных светильников наружного освещения на территории г.о. Мытищи.</t>
  </si>
  <si>
    <t>Поддержка предоставлена 4 организациям в рамках конкурса по предоставлению субсидии организациям на возмещение произведенных затрат, связанных с реализацией проектов, направленных на решение социальных проблем.</t>
  </si>
  <si>
    <t>На инвестиционном портале Московской области размещен объект муниципального имущества в рамках программы «Недвижимость за 1 рубль» (г. Мытищи, ул. Попова, д. 2).</t>
  </si>
  <si>
    <t>В 2023 году аукционы на право заключения договоров аренды земельных участков для субъектов малого и среднего предпринимательства не проводились, показатель не выполнен.</t>
  </si>
  <si>
    <t>Значение показателя не достигло планируемого уровня в связи с ростом задолженности на сумму 3787,43 тыс.руб. (48 %) в сравнении с данными на 01.01.2023 из-за несвоевременного внесения арендной платы за муниципальное имущество (помещения). Проведена работа по взысканию на 52 % (с учетом понижающих коэффициентов, учитываемых при подсчете Рейтинга).
Задолженность будет взыскана и оплачена полностью в 1-м квартале 2024 года.</t>
  </si>
  <si>
    <t>Значение показателя достигнуто: награждены 5 выдающихся деятелей культуры и искусства Московской области.</t>
  </si>
  <si>
    <t>Показатель не достигнут, в связи с криминогенной обстановкой на территории муниципального образования.</t>
  </si>
  <si>
    <t>Показатель перевыполнен благодаря работе Администрации городского округа Мытищи и офиса «Мой бизнес». Проводились онлайн конференции по различным мерам поддержки бизнеса. В 2023 году коворкинг – центр «Старт» проводил серию обучающих семинаров, круглых столов, образовательных мероприятий на актуальные темы поддержки и развития малого предпринимательства. Продолжает работать созданный в 2020 году центр «Мой бизнес», который оказывает информационную, аналитическую и консультационную поддержку, а также широкий спектр сопутствующих услуг.</t>
  </si>
  <si>
    <t xml:space="preserve">Выполнен ремонт 4 дорог в д. Манюхино 
ул. Светлая, п. Вешки Заводской проезд, с. Марфино ул. Зеленая, г. Мытищи ул. Благовещенская (обустройство кругового движения). Общая площадь ремонта 8 742,2 кв. м. Обустроены тротуары в 
д. Вешки - д. Ховрино, п. Кардо-Лента, мкр. пос. Пироговский, ул. Камышовая (общая  площадь 
3 829,1 кв.м.). Произведен капитальный ремонт тротуаров по ул. Силикатной, ул. Троицкая - общая площадь капитального ремонта  тротуаров составила 1 244,6 кв. м. 
</t>
  </si>
  <si>
    <t>Выполнены работы по замене и модернизации 15 детских игровых площадок: 
- старого покрытия,                    
- устройство нового покрытия;  
- замена ограждений;  
- обустройство подходов.</t>
  </si>
  <si>
    <t>Проведены мероприятия по: 
- обучению сотрудников; 
- приобретению материалов по благоустройству; 
- выплате заработной платы сотрудникам.                 Выполнено содержание общественных территорий площадью - 157911,64 м2 (уборка дорожек с асфальтовым покрытием и тротуарной плиткой, межквартальных проездов, площадок для выгула собак, детских игровых площадок).</t>
  </si>
  <si>
    <t xml:space="preserve">Пристройка к МБОУ СОШ № 6 со спортивным залом, пищеблоком и кабинетами для дополнительного образования, г. Мытищи, Новомытищинский проспект, д. 38 - строительство завершено, объект введен в эксплуатацию (разрешение получено 09.08.2023).    </t>
  </si>
  <si>
    <t xml:space="preserve">Проведены обследования следующих домов: ул. Ульяновская, дом 28, ул. Чапаева, дом 7, ул. Чапаева, дом 19, Рупассовское шоссе, дом 7, Олимпийский пр-т, дом 15к.                                                                                          </t>
  </si>
  <si>
    <t>Значение показателя не достигнуто в связи с тем, что заработная плата работников в общеобразовательных организациях в 
2023 г. выросла больше, чем в дошкольных организациях.</t>
  </si>
  <si>
    <t xml:space="preserve">На главной странице сайта органов местного самоуправления городского округа Мытищи  в разделе «Деятельность» подраздел «Бизнес и предпринимательство» размещена информация о мерах поддержки бизнеса, а также в подразделе «Экономика»/«Инвестиции» размещен актуализированный  инвестиционный паспорт городского округа Мытищи и перечень свободных объектов, предназначенных для осуществления деятельности субъектов малого и среднего предпринимательства.  Перечень обновляется ежемесячно и включает в себя 35 объектов муниципального имущества, 31 земельный участок, а также 5 производственно-складских помещения, 20 офисных помещений коммерческого имущества. Информация о свободных земельных участках, производственных площадях размещена на Едином инвестиционном портале Московской области. 
Сведения о строящихся объектах с контактами инвесторов ежемесячно направляется в  отдел государственной статистики го Мытищи для сбора информации по формам статистического наблюдения №П-2 «Сведения об инвестициях в нефинансовые активы» и  №П-2 (инвест) «Сведения об инвестиционной деятельности». За отчетный период  объем инвестиций, привлеченных в основной капитал (без учета бюджетных инвестиций) оценочно составил 49,876 млн. руб. Соответственно на душу населения -  166,23 тыс. руб. при численности населения на 01.01.2023 г. - 299 964 человек. При получении официальной статистической отчетности показатели будут скорректированы.  </t>
  </si>
  <si>
    <t xml:space="preserve">На территории городского округа Мытищи расположена и успешно функционирует промышленная площадка «Аббакумово». Территория промплощадки на 98% заполнена резидентами, осуществляющими деятельность в сферах производства, строительства и логистики. На территории  промышленной площадки «Пирогово» городского округа Мытищи осуществляется строительство технопарка "Пирогово". Предполагается размещение 5-ти новых производственно-складских комплексов общей площадью 7 тыс. кв. м.,  включающих в себя 12 блоков с административными помещениями, в зависимости от производственной потребности арендаторов и 12 погрузочно-разгрузочных зон площадью 800 кв.м.  В настоящее время осуществляется процесс ввода в эксплуатацию 1 блока (здания), ведутся проектные работы по 4-м блокам (зданиям),  ведутся подготовительные работы к началу строительства здания 2 блока.  Администрацией округа проводится мониторинг крупных инвесторов с целью привлечения их к созданию индустриальных парков, промышленных площадок. Информация о мерах поддержки индустриальных и технопарков Правительства Московской области доведена до инвесторов. </t>
  </si>
  <si>
    <t>61</t>
  </si>
  <si>
    <t xml:space="preserve"> Диспансеризацию прошли 131915 человек при годовом плане 132325 человек. План проведения диспансеризации определенных групп взрослого населения в 2023 году, утвержденный Распоряжением Министерства здравоохранения Московской области от 09.02.2023 №18-Р, был увеличен со 122705 человек до 132325 человек на основании Распоряжения Министерства здравоохранения Московской области от 27.09.2023 №312-Р , при оставшейся без изменений численности прикрепленного населения.      
</t>
  </si>
  <si>
    <t>Произведены расходы: на  обустройство перильного ограждения  входной группы МБУК "МДК  "Яуза",
ремонт входной группы СП ДК "Поведники",
восстановление покрытия фасадов МАУ ЦК "Подмосковье",
обновление входной группы  МАУ ЦК "Подмосковье", 
 восстановление внешнего облика МАУ ЦК "Подмосковье" и  МАУК БИЦ Библиотека №3, 
ремонт кровли ДК "Жостовский".</t>
  </si>
  <si>
    <t xml:space="preserve">Заключены муниципальные контракты на создание проекта прокладки сетей,  
разработана проектно-сметная документация на объекте  Палисадик на ул. 2-я Институтская д.24. Выполнены работы по технологическому присоединению к электрическим сетям объектов МБОУ ШОВЗ по адресу: ул. Селезнева, д. 30 и МБОУ СОШ № 12 по адресу: Школьный пер., д.3. Заключен контракт на благоустройство прилегающей территории к МБОУ СОШ № 35. </t>
  </si>
  <si>
    <t>Выполнены работы по устройству тротуара 25м2 и калитки для благоустройства територии МБОУ СОШ № 19 (ДО "Умка").</t>
  </si>
  <si>
    <t>Проведены профилактические мероприятия в общеобразовательных учреждениях городского округа Мытищи, направленные на противодействие терроризму и экстремизму. 
В каждом общеобразовательном учреждении имеются информационные стенды, литература по законодательству Российской Федерации, а также проведены классные часы, беседы, лектории по профилактике асоциальных явлений среди обучающихся. Изготовлены листовки направленные на противодействие терроризму и экстремизму.</t>
  </si>
  <si>
    <t>Показатель отражает работу органов местного самоуправления, направленную на вовлечение в оборот объектов недвижимого имущества по итогам проведения муниципального земельного контроля. Подсчет результата по данному показателю производится следующим образом: принимается в отработку кол-во ОКС, поставленных на ГКУ (260) и кол-во направленных актов в МИО МО для перерасчёта кадастровой стоимости (817) к  кол-ву осмотренных МЗК земельных участков с неоформленными объектами недвижимости (1757).</t>
  </si>
  <si>
    <t>Заключен муниципальный контракт  на оказание  услуг по демонтажу незаконно установленных объектов рекламно-информационного оформления на территории городского округа Мытищи с последующим складированием и утилизацией.</t>
  </si>
  <si>
    <t>Детский сад на 250 мест по адресу: Московская область,              г. Мытищи, мкр. 25А, пер. 1-ый Рупасовский  (ПИР и строительство)-строительство завершено, получено 29.09.2023  заключение о соответствии, 23.10.2023 получено разрешение на ввод в эксплуатацию.</t>
  </si>
  <si>
    <t>Средняя общеобразовательная школа  на 1100 мест по адресу: г.о. Мытищи, восточнее д. Погорелки - строительство завершено. 11.08.2023 получено заключение на соответствие построенного объекта, 23.08.2023 получено разрешение на ввод в эксплуатацию.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</si>
</sst>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_-* #,##0.00&quot;р.&quot;_-;\-* #,##0.00&quot;р.&quot;_-;_-* &quot;-&quot;??&quot;р.&quot;_-;_-@_-"/>
    <numFmt numFmtId="166" formatCode="_-* #,##0.00_р_._-;\-* #,##0.00_р_._-;_-* &quot;-&quot;??_р_._-;_-@_-"/>
    <numFmt numFmtId="167" formatCode="0.0"/>
    <numFmt numFmtId="168" formatCode="#,##0.0"/>
    <numFmt numFmtId="169" formatCode="_-* #,##0.00_р_._-;\-* #,##0.00_р_._-;_-* \-??_р_._-;_-@_-"/>
    <numFmt numFmtId="170" formatCode="_-* #,##0.00\ _₽_-;\-* #,##0.00\ _₽_-;_-* \-??\ _₽_-;_-@_-"/>
    <numFmt numFmtId="171" formatCode="#,##0.0_р_."/>
    <numFmt numFmtId="172" formatCode="#,##0.00_р_."/>
    <numFmt numFmtId="173" formatCode="#,##0.000"/>
    <numFmt numFmtId="174" formatCode="0.0000"/>
    <numFmt numFmtId="175" formatCode="#,##0\ _₽"/>
    <numFmt numFmtId="176" formatCode="#,##0.00_ ;\-#,##0.00\ "/>
  </numFmts>
  <fonts count="16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b/>
      <sz val="11"/>
      <color theme="1"/>
      <name val="Calibri"/>
      <family val="2"/>
      <charset val="204"/>
      <scheme val="minor"/>
    </font>
    <font>
      <sz val="11"/>
      <color rgb="FF006100"/>
      <name val="Arial"/>
      <family val="2"/>
      <charset val="204"/>
    </font>
    <font>
      <sz val="26"/>
      <name val="Calibri"/>
      <family val="2"/>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4"/>
      <color theme="1" tint="4.9989318521683403E-2"/>
      <name val="Times New Roman"/>
      <family val="1"/>
      <charset val="204"/>
    </font>
    <font>
      <b/>
      <sz val="14"/>
      <color theme="1"/>
      <name val="Times New Roman"/>
      <family val="1"/>
      <charset val="204"/>
    </font>
    <font>
      <b/>
      <sz val="14"/>
      <color rgb="FFFF0000"/>
      <name val="Times New Roman"/>
      <family val="1"/>
      <charset val="204"/>
    </font>
    <font>
      <sz val="12"/>
      <name val="Times New Roman"/>
      <family val="1"/>
      <charset val="204"/>
    </font>
    <font>
      <sz val="14"/>
      <color rgb="FFFF0000"/>
      <name val="Times New Roman"/>
      <family val="1"/>
      <charset val="204"/>
    </font>
    <font>
      <b/>
      <sz val="12"/>
      <name val="Times New Roman"/>
      <family val="1"/>
      <charset val="204"/>
    </font>
    <font>
      <b/>
      <i/>
      <sz val="14"/>
      <name val="Arial Cyr"/>
      <charset val="204"/>
    </font>
    <font>
      <sz val="14"/>
      <color indexed="18"/>
      <name val="Times New Roman"/>
      <family val="1"/>
      <charset val="204"/>
    </font>
    <font>
      <b/>
      <sz val="14"/>
      <color indexed="18"/>
      <name val="Calibri"/>
      <family val="2"/>
      <charset val="204"/>
    </font>
    <font>
      <i/>
      <sz val="14"/>
      <color theme="1"/>
      <name val="Times New Roman"/>
      <family val="1"/>
      <charset val="204"/>
    </font>
    <font>
      <sz val="8"/>
      <name val="Calibri"/>
      <family val="2"/>
      <scheme val="minor"/>
    </font>
    <font>
      <b/>
      <sz val="14"/>
      <color indexed="8"/>
      <name val="Arial"/>
      <family val="2"/>
      <charset val="204"/>
    </font>
    <font>
      <sz val="10"/>
      <name val="Calibri"/>
      <family val="2"/>
      <charset val="204"/>
      <scheme val="minor"/>
    </font>
    <font>
      <sz val="18"/>
      <name val="Calibri"/>
      <family val="2"/>
      <charset val="204"/>
      <scheme val="minor"/>
    </font>
    <font>
      <sz val="14"/>
      <name val="Calibri"/>
      <family val="2"/>
      <charset val="204"/>
      <scheme val="minor"/>
    </font>
    <font>
      <b/>
      <sz val="14"/>
      <color rgb="FFFF0000"/>
      <name val="Arial"/>
      <family val="2"/>
      <charset val="204"/>
    </font>
    <font>
      <sz val="16"/>
      <color theme="1"/>
      <name val="Calibri"/>
      <family val="2"/>
      <charset val="204"/>
      <scheme val="minor"/>
    </font>
    <font>
      <sz val="9"/>
      <color indexed="8"/>
      <name val="Times New Roman"/>
      <family val="1"/>
      <charset val="204"/>
    </font>
    <font>
      <sz val="12"/>
      <color theme="1"/>
      <name val="Times New Roman"/>
      <family val="1"/>
      <charset val="204"/>
    </font>
    <font>
      <sz val="13"/>
      <color theme="1"/>
      <name val="Times New Roman"/>
      <family val="1"/>
      <charset val="204"/>
    </font>
    <font>
      <sz val="13"/>
      <name val="Times New Roman"/>
      <family val="1"/>
      <charset val="204"/>
    </font>
    <font>
      <sz val="12"/>
      <color indexed="8"/>
      <name val="Times New Roman"/>
      <family val="1"/>
      <charset val="204"/>
    </font>
    <font>
      <b/>
      <sz val="12"/>
      <color indexed="8"/>
      <name val="Times New Roman"/>
      <family val="1"/>
      <charset val="204"/>
    </font>
    <font>
      <b/>
      <sz val="12"/>
      <color rgb="FF000000"/>
      <name val="Times New Roman"/>
      <family val="1"/>
      <charset val="204"/>
    </font>
    <font>
      <sz val="12"/>
      <color rgb="FF000000"/>
      <name val="Times New Roman"/>
      <family val="1"/>
      <charset val="204"/>
    </font>
    <font>
      <sz val="9"/>
      <color theme="1"/>
      <name val="Arial"/>
      <family val="2"/>
      <charset val="204"/>
    </font>
    <font>
      <sz val="14"/>
      <color indexed="10"/>
      <name val="Arial"/>
      <family val="2"/>
      <charset val="204"/>
    </font>
    <font>
      <sz val="14"/>
      <color indexed="10"/>
      <name val="Arial Cyr"/>
      <charset val="204"/>
    </font>
    <font>
      <u/>
      <sz val="11"/>
      <color theme="10"/>
      <name val="Calibri"/>
      <family val="2"/>
      <scheme val="minor"/>
    </font>
  </fonts>
  <fills count="32">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auto="1"/>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478">
    <xf numFmtId="0" fontId="0" fillId="0" borderId="0"/>
    <xf numFmtId="0" fontId="41" fillId="0" borderId="0"/>
    <xf numFmtId="0" fontId="44" fillId="0" borderId="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9" borderId="2" applyNumberFormat="0" applyAlignment="0" applyProtection="0"/>
    <xf numFmtId="0" fontId="52" fillId="9" borderId="2" applyNumberFormat="0" applyAlignment="0" applyProtection="0"/>
    <xf numFmtId="0" fontId="53" fillId="9" borderId="2" applyNumberFormat="0" applyAlignment="0" applyProtection="0"/>
    <xf numFmtId="0" fontId="53" fillId="9" borderId="2" applyNumberFormat="0" applyAlignment="0" applyProtection="0"/>
    <xf numFmtId="0" fontId="53" fillId="9" borderId="2" applyNumberFormat="0" applyAlignment="0" applyProtection="0"/>
    <xf numFmtId="0" fontId="53" fillId="9" borderId="2" applyNumberFormat="0" applyAlignment="0" applyProtection="0"/>
    <xf numFmtId="0" fontId="53" fillId="9" borderId="2" applyNumberFormat="0" applyAlignment="0" applyProtection="0"/>
    <xf numFmtId="0" fontId="52" fillId="9" borderId="2" applyNumberFormat="0" applyAlignment="0" applyProtection="0"/>
    <xf numFmtId="0" fontId="52" fillId="9" borderId="2" applyNumberFormat="0" applyAlignment="0" applyProtection="0"/>
    <xf numFmtId="0" fontId="53" fillId="9" borderId="2" applyNumberFormat="0" applyAlignment="0" applyProtection="0"/>
    <xf numFmtId="0" fontId="53" fillId="9" borderId="2" applyNumberFormat="0" applyAlignment="0" applyProtection="0"/>
    <xf numFmtId="0" fontId="53" fillId="9" borderId="2" applyNumberFormat="0" applyAlignment="0" applyProtection="0"/>
    <xf numFmtId="0" fontId="52" fillId="9" borderId="2" applyNumberFormat="0" applyAlignment="0" applyProtection="0"/>
    <xf numFmtId="0" fontId="53" fillId="9" borderId="2" applyNumberFormat="0" applyAlignment="0" applyProtection="0"/>
    <xf numFmtId="0" fontId="53" fillId="9" borderId="2" applyNumberFormat="0" applyAlignment="0" applyProtection="0"/>
    <xf numFmtId="0" fontId="54" fillId="22" borderId="3" applyNumberFormat="0" applyAlignment="0" applyProtection="0"/>
    <xf numFmtId="0" fontId="54" fillId="22" borderId="3" applyNumberFormat="0" applyAlignment="0" applyProtection="0"/>
    <xf numFmtId="0" fontId="55" fillId="22" borderId="3" applyNumberFormat="0" applyAlignment="0" applyProtection="0"/>
    <xf numFmtId="0" fontId="55" fillId="22" borderId="3" applyNumberFormat="0" applyAlignment="0" applyProtection="0"/>
    <xf numFmtId="0" fontId="55" fillId="22" borderId="3" applyNumberFormat="0" applyAlignment="0" applyProtection="0"/>
    <xf numFmtId="0" fontId="55" fillId="22" borderId="3" applyNumberFormat="0" applyAlignment="0" applyProtection="0"/>
    <xf numFmtId="0" fontId="55" fillId="22" borderId="3" applyNumberFormat="0" applyAlignment="0" applyProtection="0"/>
    <xf numFmtId="0" fontId="54" fillId="22" borderId="3" applyNumberFormat="0" applyAlignment="0" applyProtection="0"/>
    <xf numFmtId="0" fontId="54" fillId="22" borderId="3" applyNumberFormat="0" applyAlignment="0" applyProtection="0"/>
    <xf numFmtId="0" fontId="55" fillId="22" borderId="3" applyNumberFormat="0" applyAlignment="0" applyProtection="0"/>
    <xf numFmtId="0" fontId="55" fillId="22" borderId="3" applyNumberFormat="0" applyAlignment="0" applyProtection="0"/>
    <xf numFmtId="0" fontId="55" fillId="22" borderId="3" applyNumberFormat="0" applyAlignment="0" applyProtection="0"/>
    <xf numFmtId="0" fontId="54" fillId="22" borderId="3" applyNumberFormat="0" applyAlignment="0" applyProtection="0"/>
    <xf numFmtId="0" fontId="55" fillId="22" borderId="3" applyNumberFormat="0" applyAlignment="0" applyProtection="0"/>
    <xf numFmtId="0" fontId="55" fillId="22" borderId="3" applyNumberFormat="0" applyAlignment="0" applyProtection="0"/>
    <xf numFmtId="0" fontId="54" fillId="22" borderId="3" applyNumberFormat="0" applyAlignment="0" applyProtection="0"/>
    <xf numFmtId="0" fontId="55" fillId="22" borderId="3" applyNumberFormat="0" applyAlignment="0" applyProtection="0"/>
    <xf numFmtId="0" fontId="54" fillId="22" borderId="3" applyNumberFormat="0" applyAlignment="0" applyProtection="0"/>
    <xf numFmtId="0" fontId="54" fillId="22" borderId="3" applyNumberFormat="0" applyAlignment="0" applyProtection="0"/>
    <xf numFmtId="0" fontId="54" fillId="22" borderId="3" applyNumberFormat="0" applyAlignment="0" applyProtection="0"/>
    <xf numFmtId="0" fontId="55" fillId="22" borderId="3" applyNumberFormat="0" applyAlignment="0" applyProtection="0"/>
    <xf numFmtId="0" fontId="56" fillId="22" borderId="2" applyNumberFormat="0" applyAlignment="0" applyProtection="0"/>
    <xf numFmtId="0" fontId="56" fillId="22" borderId="2" applyNumberFormat="0" applyAlignment="0" applyProtection="0"/>
    <xf numFmtId="0" fontId="57" fillId="22" borderId="2" applyNumberFormat="0" applyAlignment="0" applyProtection="0"/>
    <xf numFmtId="0" fontId="57" fillId="22" borderId="2" applyNumberFormat="0" applyAlignment="0" applyProtection="0"/>
    <xf numFmtId="0" fontId="57" fillId="22" borderId="2" applyNumberFormat="0" applyAlignment="0" applyProtection="0"/>
    <xf numFmtId="0" fontId="57" fillId="22" borderId="2" applyNumberFormat="0" applyAlignment="0" applyProtection="0"/>
    <xf numFmtId="0" fontId="57" fillId="22" borderId="2" applyNumberFormat="0" applyAlignment="0" applyProtection="0"/>
    <xf numFmtId="0" fontId="56" fillId="22" borderId="2" applyNumberFormat="0" applyAlignment="0" applyProtection="0"/>
    <xf numFmtId="0" fontId="56" fillId="22" borderId="2" applyNumberFormat="0" applyAlignment="0" applyProtection="0"/>
    <xf numFmtId="0" fontId="57" fillId="22" borderId="2" applyNumberFormat="0" applyAlignment="0" applyProtection="0"/>
    <xf numFmtId="0" fontId="57" fillId="22" borderId="2" applyNumberFormat="0" applyAlignment="0" applyProtection="0"/>
    <xf numFmtId="0" fontId="57" fillId="22" borderId="2" applyNumberFormat="0" applyAlignment="0" applyProtection="0"/>
    <xf numFmtId="0" fontId="56" fillId="22" borderId="2" applyNumberFormat="0" applyAlignment="0" applyProtection="0"/>
    <xf numFmtId="0" fontId="57" fillId="22" borderId="2" applyNumberFormat="0" applyAlignment="0" applyProtection="0"/>
    <xf numFmtId="0" fontId="57" fillId="22" borderId="2" applyNumberFormat="0" applyAlignment="0" applyProtection="0"/>
    <xf numFmtId="0" fontId="56" fillId="22" borderId="2" applyNumberFormat="0" applyAlignment="0" applyProtection="0"/>
    <xf numFmtId="0" fontId="57"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7" fillId="22" borderId="2" applyNumberFormat="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1" fillId="0" borderId="0" applyFont="0" applyFill="0" applyBorder="0" applyAlignment="0" applyProtection="0"/>
    <xf numFmtId="0" fontId="60"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2"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2" fillId="0" borderId="5" applyNumberFormat="0" applyFill="0" applyAlignment="0" applyProtection="0"/>
    <xf numFmtId="0" fontId="63"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68" fillId="23" borderId="8" applyNumberFormat="0" applyAlignment="0" applyProtection="0"/>
    <xf numFmtId="0" fontId="68" fillId="23" borderId="8" applyNumberFormat="0" applyAlignment="0" applyProtection="0"/>
    <xf numFmtId="0" fontId="69" fillId="23" borderId="8" applyNumberFormat="0" applyAlignment="0" applyProtection="0"/>
    <xf numFmtId="0" fontId="69" fillId="23" borderId="8" applyNumberFormat="0" applyAlignment="0" applyProtection="0"/>
    <xf numFmtId="0" fontId="69" fillId="23" borderId="8" applyNumberFormat="0" applyAlignment="0" applyProtection="0"/>
    <xf numFmtId="0" fontId="69" fillId="23" borderId="8" applyNumberFormat="0" applyAlignment="0" applyProtection="0"/>
    <xf numFmtId="0" fontId="69" fillId="23" borderId="8" applyNumberFormat="0" applyAlignment="0" applyProtection="0"/>
    <xf numFmtId="0" fontId="68" fillId="23" borderId="8" applyNumberFormat="0" applyAlignment="0" applyProtection="0"/>
    <xf numFmtId="0" fontId="68" fillId="23" borderId="8" applyNumberFormat="0" applyAlignment="0" applyProtection="0"/>
    <xf numFmtId="0" fontId="69" fillId="23" borderId="8" applyNumberFormat="0" applyAlignment="0" applyProtection="0"/>
    <xf numFmtId="0" fontId="69" fillId="23" borderId="8" applyNumberFormat="0" applyAlignment="0" applyProtection="0"/>
    <xf numFmtId="0" fontId="69" fillId="23" borderId="8" applyNumberFormat="0" applyAlignment="0" applyProtection="0"/>
    <xf numFmtId="0" fontId="68" fillId="23" borderId="8" applyNumberFormat="0" applyAlignment="0" applyProtection="0"/>
    <xf numFmtId="0" fontId="69" fillId="23" borderId="8" applyNumberFormat="0" applyAlignment="0" applyProtection="0"/>
    <xf numFmtId="0" fontId="69" fillId="23" borderId="8" applyNumberFormat="0" applyAlignment="0" applyProtection="0"/>
    <xf numFmtId="0" fontId="68" fillId="23" borderId="8" applyNumberFormat="0" applyAlignment="0" applyProtection="0"/>
    <xf numFmtId="0" fontId="69" fillId="23" borderId="8" applyNumberFormat="0" applyAlignment="0" applyProtection="0"/>
    <xf numFmtId="0" fontId="68" fillId="23" borderId="8" applyNumberFormat="0" applyAlignment="0" applyProtection="0"/>
    <xf numFmtId="0" fontId="68" fillId="23" borderId="8" applyNumberFormat="0" applyAlignment="0" applyProtection="0"/>
    <xf numFmtId="0" fontId="68" fillId="23" borderId="8" applyNumberFormat="0" applyAlignment="0" applyProtection="0"/>
    <xf numFmtId="0" fontId="69" fillId="23" borderId="8"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2"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2" fillId="24" borderId="0" applyNumberFormat="0" applyBorder="0" applyAlignment="0" applyProtection="0"/>
    <xf numFmtId="0" fontId="73"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3" fillId="24" borderId="0" applyNumberFormat="0" applyBorder="0" applyAlignment="0" applyProtection="0"/>
    <xf numFmtId="0" fontId="41" fillId="0" borderId="0" applyAlignment="0"/>
    <xf numFmtId="0" fontId="41" fillId="0" borderId="0" applyAlignment="0"/>
    <xf numFmtId="0" fontId="44" fillId="0" borderId="0"/>
    <xf numFmtId="0" fontId="44" fillId="0" borderId="0"/>
    <xf numFmtId="0" fontId="44" fillId="0" borderId="0"/>
    <xf numFmtId="0" fontId="44" fillId="0" borderId="0"/>
    <xf numFmtId="0" fontId="44" fillId="0" borderId="0"/>
    <xf numFmtId="0" fontId="7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protection locked="0"/>
    </xf>
    <xf numFmtId="0" fontId="44" fillId="0" borderId="0">
      <protection locked="0"/>
    </xf>
    <xf numFmtId="0" fontId="74" fillId="0" borderId="0">
      <protection locked="0"/>
    </xf>
    <xf numFmtId="0" fontId="44" fillId="0" borderId="0">
      <protection locked="0"/>
    </xf>
    <xf numFmtId="0" fontId="44" fillId="0" borderId="0">
      <protection locked="0"/>
    </xf>
    <xf numFmtId="0" fontId="76" fillId="0" borderId="0"/>
    <xf numFmtId="0" fontId="77" fillId="0" borderId="0"/>
    <xf numFmtId="0" fontId="44" fillId="0" borderId="0">
      <protection locked="0"/>
    </xf>
    <xf numFmtId="0" fontId="44" fillId="0" borderId="0">
      <protection locked="0"/>
    </xf>
    <xf numFmtId="0" fontId="39" fillId="0" borderId="0"/>
    <xf numFmtId="0" fontId="40" fillId="0" borderId="0"/>
    <xf numFmtId="0" fontId="77" fillId="0" borderId="0"/>
    <xf numFmtId="0" fontId="76"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9" fillId="0" borderId="0"/>
    <xf numFmtId="0" fontId="40" fillId="0" borderId="0"/>
    <xf numFmtId="0" fontId="76" fillId="0" borderId="0"/>
    <xf numFmtId="0" fontId="76" fillId="0" borderId="0"/>
    <xf numFmtId="0" fontId="49" fillId="0" borderId="0"/>
    <xf numFmtId="0" fontId="78" fillId="0" borderId="0"/>
    <xf numFmtId="0" fontId="79" fillId="0" borderId="0"/>
    <xf numFmtId="0" fontId="79" fillId="0" borderId="0"/>
    <xf numFmtId="0" fontId="44" fillId="0" borderId="0">
      <protection locked="0"/>
    </xf>
    <xf numFmtId="0" fontId="44" fillId="0" borderId="0">
      <protection locked="0"/>
    </xf>
    <xf numFmtId="0" fontId="74" fillId="0" borderId="0">
      <protection locked="0"/>
    </xf>
    <xf numFmtId="0" fontId="44" fillId="0" borderId="0">
      <protection locked="0"/>
    </xf>
    <xf numFmtId="0" fontId="44" fillId="0" borderId="0">
      <protection locked="0"/>
    </xf>
    <xf numFmtId="0" fontId="44" fillId="0" borderId="0">
      <protection locked="0"/>
    </xf>
    <xf numFmtId="0" fontId="74" fillId="0" borderId="0">
      <protection locked="0"/>
    </xf>
    <xf numFmtId="0" fontId="44" fillId="0" borderId="0">
      <protection locked="0"/>
    </xf>
    <xf numFmtId="0" fontId="41" fillId="0" borderId="0"/>
    <xf numFmtId="0" fontId="80" fillId="0" borderId="0"/>
    <xf numFmtId="0" fontId="80" fillId="0" borderId="0"/>
    <xf numFmtId="0" fontId="81" fillId="0" borderId="0"/>
    <xf numFmtId="0" fontId="82" fillId="0" borderId="0"/>
    <xf numFmtId="0" fontId="40" fillId="0" borderId="0"/>
    <xf numFmtId="0" fontId="83" fillId="0" borderId="0"/>
    <xf numFmtId="0" fontId="84" fillId="0" borderId="0"/>
    <xf numFmtId="0" fontId="40" fillId="0" borderId="0"/>
    <xf numFmtId="0" fontId="84" fillId="0" borderId="0"/>
    <xf numFmtId="0" fontId="40" fillId="0" borderId="0"/>
    <xf numFmtId="0" fontId="39" fillId="0" borderId="0"/>
    <xf numFmtId="0" fontId="39" fillId="0" borderId="0"/>
    <xf numFmtId="0" fontId="40" fillId="0" borderId="0"/>
    <xf numFmtId="0" fontId="39" fillId="0" borderId="0"/>
    <xf numFmtId="0" fontId="49" fillId="0" borderId="0"/>
    <xf numFmtId="0" fontId="40" fillId="0" borderId="0"/>
    <xf numFmtId="0" fontId="39" fillId="0" borderId="0"/>
    <xf numFmtId="0" fontId="49" fillId="0" borderId="0"/>
    <xf numFmtId="0" fontId="40" fillId="0" borderId="0"/>
    <xf numFmtId="0" fontId="48" fillId="0" borderId="0"/>
    <xf numFmtId="0" fontId="49" fillId="0" borderId="0"/>
    <xf numFmtId="0" fontId="85" fillId="0" borderId="0"/>
    <xf numFmtId="0" fontId="85" fillId="0" borderId="0"/>
    <xf numFmtId="0" fontId="44" fillId="0" borderId="0">
      <protection locked="0"/>
    </xf>
    <xf numFmtId="0" fontId="74" fillId="0" borderId="0">
      <protection locked="0"/>
    </xf>
    <xf numFmtId="0" fontId="44" fillId="0" borderId="0">
      <protection locked="0"/>
    </xf>
    <xf numFmtId="0" fontId="41" fillId="0" borderId="0"/>
    <xf numFmtId="0" fontId="44" fillId="0" borderId="0"/>
    <xf numFmtId="0" fontId="41" fillId="0" borderId="0"/>
    <xf numFmtId="0" fontId="44" fillId="0" borderId="0">
      <protection locked="0"/>
    </xf>
    <xf numFmtId="0" fontId="44" fillId="0" borderId="0">
      <protection locked="0"/>
    </xf>
    <xf numFmtId="0" fontId="7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74" fillId="0" borderId="0">
      <protection locked="0"/>
    </xf>
    <xf numFmtId="0" fontId="44" fillId="0" borderId="0">
      <protection locked="0"/>
    </xf>
    <xf numFmtId="0" fontId="86" fillId="0" borderId="0"/>
    <xf numFmtId="0" fontId="87" fillId="0" borderId="0"/>
    <xf numFmtId="0" fontId="86" fillId="0" borderId="0"/>
    <xf numFmtId="0" fontId="85" fillId="0" borderId="0"/>
    <xf numFmtId="0" fontId="83" fillId="0" borderId="0"/>
    <xf numFmtId="0" fontId="39"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9" fillId="0" borderId="0"/>
    <xf numFmtId="0" fontId="41" fillId="0" borderId="0"/>
    <xf numFmtId="0" fontId="79" fillId="0" borderId="0"/>
    <xf numFmtId="0" fontId="41" fillId="0" borderId="0"/>
    <xf numFmtId="0" fontId="88" fillId="0" borderId="0"/>
    <xf numFmtId="0" fontId="39" fillId="0" borderId="0"/>
    <xf numFmtId="0" fontId="41" fillId="0" borderId="0"/>
    <xf numFmtId="0" fontId="39" fillId="0" borderId="0"/>
    <xf numFmtId="0" fontId="41" fillId="0" borderId="0"/>
    <xf numFmtId="0" fontId="88"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9" fillId="0" borderId="0"/>
    <xf numFmtId="0" fontId="85" fillId="0" borderId="0"/>
    <xf numFmtId="0" fontId="85" fillId="0" borderId="0"/>
    <xf numFmtId="0" fontId="44" fillId="0" borderId="0"/>
    <xf numFmtId="0" fontId="79" fillId="0" borderId="0"/>
    <xf numFmtId="0" fontId="41" fillId="0" borderId="0"/>
    <xf numFmtId="0" fontId="90" fillId="0" borderId="0"/>
    <xf numFmtId="0" fontId="39" fillId="0" borderId="0"/>
    <xf numFmtId="0" fontId="39" fillId="0" borderId="0"/>
    <xf numFmtId="0" fontId="39" fillId="0" borderId="0"/>
    <xf numFmtId="0" fontId="39" fillId="0" borderId="0"/>
    <xf numFmtId="0" fontId="39" fillId="0" borderId="0"/>
    <xf numFmtId="0" fontId="39" fillId="0" borderId="0"/>
    <xf numFmtId="0" fontId="41" fillId="0" borderId="0" applyAlignment="0"/>
    <xf numFmtId="0" fontId="78" fillId="0" borderId="0"/>
    <xf numFmtId="0" fontId="79" fillId="0" borderId="0"/>
    <xf numFmtId="0" fontId="79" fillId="0" borderId="0"/>
    <xf numFmtId="0" fontId="41" fillId="0" borderId="0" applyAlignment="0"/>
    <xf numFmtId="0" fontId="78" fillId="0" borderId="0"/>
    <xf numFmtId="0" fontId="79" fillId="0" borderId="0"/>
    <xf numFmtId="0" fontId="78" fillId="0" borderId="0"/>
    <xf numFmtId="0" fontId="79" fillId="0" borderId="0"/>
    <xf numFmtId="0" fontId="79" fillId="0" borderId="0"/>
    <xf numFmtId="0" fontId="41" fillId="0" borderId="0" applyAlignment="0"/>
    <xf numFmtId="0" fontId="79" fillId="0" borderId="0"/>
    <xf numFmtId="0" fontId="41" fillId="0" borderId="0" applyAlignment="0"/>
    <xf numFmtId="0" fontId="41" fillId="0" borderId="0" applyAlignment="0"/>
    <xf numFmtId="0" fontId="41" fillId="0" borderId="0" applyAlignment="0"/>
    <xf numFmtId="0" fontId="91" fillId="5" borderId="0" applyNumberFormat="0" applyBorder="0" applyAlignment="0" applyProtection="0"/>
    <xf numFmtId="0" fontId="91"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2" fillId="5"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41" fillId="25" borderId="9" applyNumberFormat="0" applyFont="0" applyAlignment="0" applyProtection="0"/>
    <xf numFmtId="0" fontId="41" fillId="25" borderId="9" applyNumberFormat="0" applyFont="0" applyAlignment="0" applyProtection="0"/>
    <xf numFmtId="0" fontId="41" fillId="25" borderId="9" applyNumberFormat="0" applyFont="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9" fillId="0" borderId="0" applyFont="0" applyFill="0" applyBorder="0" applyAlignment="0" applyProtection="0"/>
    <xf numFmtId="0" fontId="95" fillId="0" borderId="10" applyNumberFormat="0" applyFill="0" applyAlignment="0" applyProtection="0"/>
    <xf numFmtId="0" fontId="95"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5" fillId="0" borderId="10" applyNumberFormat="0" applyFill="0" applyAlignment="0" applyProtection="0"/>
    <xf numFmtId="0" fontId="95"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5" fillId="0" borderId="10" applyNumberFormat="0" applyFill="0" applyAlignment="0" applyProtection="0"/>
    <xf numFmtId="0" fontId="96" fillId="0" borderId="10" applyNumberFormat="0" applyFill="0" applyAlignment="0" applyProtection="0"/>
    <xf numFmtId="0" fontId="96" fillId="0" borderId="10" applyNumberFormat="0" applyFill="0" applyAlignment="0" applyProtection="0"/>
    <xf numFmtId="0" fontId="95" fillId="0" borderId="10" applyNumberFormat="0" applyFill="0" applyAlignment="0" applyProtection="0"/>
    <xf numFmtId="0" fontId="96" fillId="0" borderId="10" applyNumberFormat="0" applyFill="0" applyAlignment="0" applyProtection="0"/>
    <xf numFmtId="0" fontId="95" fillId="0" borderId="10" applyNumberFormat="0" applyFill="0" applyAlignment="0" applyProtection="0"/>
    <xf numFmtId="0" fontId="95" fillId="0" borderId="10" applyNumberFormat="0" applyFill="0" applyAlignment="0" applyProtection="0"/>
    <xf numFmtId="0" fontId="95" fillId="0" borderId="10" applyNumberFormat="0" applyFill="0" applyAlignment="0" applyProtection="0"/>
    <xf numFmtId="0" fontId="96" fillId="0" borderId="10"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66" fontId="4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9" fontId="88" fillId="0" borderId="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48" fillId="0" borderId="0" applyFont="0" applyFill="0" applyBorder="0" applyAlignment="0" applyProtection="0"/>
    <xf numFmtId="166" fontId="39" fillId="0" borderId="0" applyFont="0" applyFill="0" applyBorder="0" applyAlignment="0" applyProtection="0"/>
    <xf numFmtId="166" fontId="49" fillId="0" borderId="0" applyFont="0" applyFill="0" applyBorder="0" applyAlignment="0" applyProtection="0"/>
    <xf numFmtId="164" fontId="41" fillId="0" borderId="0" applyFont="0" applyFill="0" applyBorder="0" applyAlignment="0" applyProtection="0"/>
    <xf numFmtId="166" fontId="79" fillId="0" borderId="0" applyFont="0" applyFill="0" applyBorder="0" applyAlignment="0" applyProtection="0"/>
    <xf numFmtId="170" fontId="88" fillId="0" borderId="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4" fontId="39" fillId="0" borderId="0" applyFont="0" applyFill="0" applyBorder="0" applyAlignment="0" applyProtection="0"/>
    <xf numFmtId="0" fontId="99"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100"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100" fillId="6" borderId="0" applyNumberFormat="0" applyBorder="0" applyAlignment="0" applyProtection="0"/>
    <xf numFmtId="0" fontId="99" fillId="6" borderId="0" applyNumberFormat="0" applyBorder="0" applyAlignment="0" applyProtection="0"/>
    <xf numFmtId="0" fontId="101" fillId="2"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75" fillId="0" borderId="0"/>
    <xf numFmtId="0" fontId="33" fillId="0" borderId="0"/>
    <xf numFmtId="0" fontId="33" fillId="0" borderId="0"/>
    <xf numFmtId="165" fontId="49" fillId="0" borderId="0" applyFont="0" applyFill="0" applyBorder="0" applyAlignment="0" applyProtection="0"/>
    <xf numFmtId="165" fontId="49" fillId="0" borderId="0" applyFont="0" applyFill="0" applyBorder="0" applyAlignment="0" applyProtection="0"/>
    <xf numFmtId="0" fontId="40" fillId="0" borderId="0"/>
    <xf numFmtId="0" fontId="32" fillId="0" borderId="0"/>
    <xf numFmtId="0" fontId="32" fillId="0" borderId="0"/>
    <xf numFmtId="0" fontId="32" fillId="0" borderId="0"/>
    <xf numFmtId="0" fontId="32" fillId="0" borderId="0"/>
    <xf numFmtId="0" fontId="76" fillId="0" borderId="0"/>
    <xf numFmtId="0" fontId="76" fillId="0" borderId="0"/>
    <xf numFmtId="0" fontId="76"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32" fillId="0" borderId="0"/>
    <xf numFmtId="0" fontId="76" fillId="0" borderId="0"/>
    <xf numFmtId="0" fontId="32" fillId="0" borderId="0"/>
    <xf numFmtId="0" fontId="32" fillId="0" borderId="0"/>
    <xf numFmtId="0" fontId="32" fillId="0" borderId="0"/>
    <xf numFmtId="0" fontId="32"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8" fillId="0" borderId="0" applyFont="0" applyFill="0" applyBorder="0" applyAlignment="0" applyProtection="0"/>
    <xf numFmtId="9"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48" fillId="0" borderId="0" applyFont="0" applyFill="0" applyBorder="0" applyAlignment="0" applyProtection="0"/>
    <xf numFmtId="0" fontId="122" fillId="2"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9" fillId="0" borderId="0"/>
    <xf numFmtId="0" fontId="40"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62" fillId="0" borderId="0" applyNumberFormat="0" applyFill="0" applyBorder="0" applyAlignment="0" applyProtection="0"/>
  </cellStyleXfs>
  <cellXfs count="3702">
    <xf numFmtId="0" fontId="0" fillId="0" borderId="0" xfId="0"/>
    <xf numFmtId="0" fontId="43" fillId="0" borderId="0" xfId="1" applyFont="1" applyAlignment="1">
      <alignment horizontal="center" vertical="center"/>
    </xf>
    <xf numFmtId="0" fontId="45" fillId="0" borderId="0" xfId="1" applyFont="1"/>
    <xf numFmtId="0" fontId="46" fillId="0" borderId="0" xfId="1" applyFont="1" applyAlignment="1">
      <alignment horizontal="center" vertical="center"/>
    </xf>
    <xf numFmtId="0" fontId="47" fillId="0" borderId="0" xfId="1" applyFont="1"/>
    <xf numFmtId="0" fontId="43" fillId="0" borderId="0" xfId="962" applyFont="1" applyAlignment="1">
      <alignment vertical="center" wrapText="1"/>
    </xf>
    <xf numFmtId="0" fontId="46" fillId="0" borderId="0" xfId="962" applyFont="1"/>
    <xf numFmtId="0" fontId="102" fillId="0" borderId="0" xfId="962" applyFont="1" applyAlignment="1">
      <alignment vertical="center" wrapText="1"/>
    </xf>
    <xf numFmtId="0" fontId="42" fillId="0" borderId="0" xfId="962" applyFont="1" applyAlignment="1">
      <alignment vertical="center" wrapText="1"/>
    </xf>
    <xf numFmtId="0" fontId="42" fillId="0" borderId="0" xfId="840" applyFont="1" applyAlignment="1">
      <alignment vertical="center" wrapText="1"/>
    </xf>
    <xf numFmtId="0" fontId="103" fillId="0" borderId="0" xfId="840" applyFont="1" applyAlignment="1">
      <alignment vertical="center" wrapText="1"/>
    </xf>
    <xf numFmtId="0" fontId="42" fillId="0" borderId="0" xfId="1" applyFont="1" applyAlignment="1">
      <alignment vertical="center" wrapText="1"/>
    </xf>
    <xf numFmtId="0" fontId="105" fillId="0" borderId="0" xfId="840" applyFont="1" applyAlignment="1">
      <alignment vertical="center" wrapText="1"/>
    </xf>
    <xf numFmtId="0" fontId="103" fillId="0" borderId="0" xfId="840" applyFont="1" applyAlignment="1">
      <alignment wrapText="1"/>
    </xf>
    <xf numFmtId="0" fontId="42" fillId="0" borderId="0" xfId="1" applyFont="1" applyAlignment="1">
      <alignment vertical="center"/>
    </xf>
    <xf numFmtId="0" fontId="42" fillId="0" borderId="0" xfId="1" applyFont="1" applyAlignment="1">
      <alignment vertical="top"/>
    </xf>
    <xf numFmtId="0" fontId="104" fillId="0" borderId="0" xfId="1" applyFont="1" applyAlignment="1">
      <alignment horizontal="center"/>
    </xf>
    <xf numFmtId="0" fontId="42" fillId="0" borderId="0" xfId="1" applyFont="1"/>
    <xf numFmtId="0" fontId="112" fillId="0" borderId="0" xfId="1" applyFont="1"/>
    <xf numFmtId="0" fontId="104" fillId="0" borderId="0" xfId="1" applyFont="1" applyAlignment="1">
      <alignment horizontal="center" vertical="center"/>
    </xf>
    <xf numFmtId="0" fontId="104" fillId="0" borderId="0" xfId="1" applyFont="1" applyAlignment="1">
      <alignment horizontal="justify"/>
    </xf>
    <xf numFmtId="0" fontId="104" fillId="0" borderId="0" xfId="1" applyFont="1" applyFill="1" applyAlignment="1">
      <alignment horizontal="center" vertical="center"/>
    </xf>
    <xf numFmtId="0" fontId="104" fillId="0" borderId="0" xfId="1" applyFont="1" applyFill="1" applyAlignment="1">
      <alignment vertical="center" wrapText="1"/>
    </xf>
    <xf numFmtId="168" fontId="112" fillId="0" borderId="0" xfId="1" applyNumberFormat="1" applyFont="1" applyFill="1" applyAlignment="1">
      <alignment vertical="center"/>
    </xf>
    <xf numFmtId="0" fontId="104" fillId="0" borderId="0" xfId="1" applyFont="1" applyFill="1" applyAlignment="1">
      <alignment vertical="center"/>
    </xf>
    <xf numFmtId="0" fontId="47" fillId="0" borderId="0" xfId="1" applyFont="1" applyFill="1"/>
    <xf numFmtId="0" fontId="112" fillId="0" borderId="0" xfId="1" applyFont="1" applyFill="1" applyAlignment="1">
      <alignment vertical="center"/>
    </xf>
    <xf numFmtId="0" fontId="47" fillId="0" borderId="0" xfId="1" applyFont="1" applyFill="1" applyAlignment="1">
      <alignment horizontal="center"/>
    </xf>
    <xf numFmtId="4" fontId="104" fillId="0" borderId="0" xfId="1" applyNumberFormat="1" applyFont="1" applyFill="1" applyAlignment="1">
      <alignment vertical="center"/>
    </xf>
    <xf numFmtId="168" fontId="104" fillId="0" borderId="0" xfId="1" applyNumberFormat="1" applyFont="1" applyFill="1" applyAlignment="1">
      <alignment vertical="center"/>
    </xf>
    <xf numFmtId="0" fontId="43" fillId="0" borderId="0" xfId="1" applyFont="1" applyAlignment="1">
      <alignment horizontal="center"/>
    </xf>
    <xf numFmtId="0" fontId="113" fillId="0" borderId="0" xfId="1" applyFont="1"/>
    <xf numFmtId="0" fontId="43" fillId="0" borderId="0" xfId="1" applyFont="1" applyAlignment="1">
      <alignment horizontal="justify" vertical="center"/>
    </xf>
    <xf numFmtId="0" fontId="102" fillId="0" borderId="0" xfId="1" applyFont="1"/>
    <xf numFmtId="168" fontId="104" fillId="0" borderId="0" xfId="1" applyNumberFormat="1" applyFont="1"/>
    <xf numFmtId="0" fontId="104" fillId="0" borderId="0" xfId="1" applyFont="1" applyAlignment="1">
      <alignment vertical="center" wrapText="1"/>
    </xf>
    <xf numFmtId="0" fontId="104" fillId="0" borderId="0" xfId="1" applyFont="1" applyAlignment="1">
      <alignment horizontal="center" vertical="center" wrapText="1"/>
    </xf>
    <xf numFmtId="49" fontId="112" fillId="0" borderId="0" xfId="1" applyNumberFormat="1" applyFont="1" applyAlignment="1">
      <alignment vertical="center" wrapText="1"/>
    </xf>
    <xf numFmtId="0" fontId="104" fillId="0" borderId="0" xfId="1" applyFont="1" applyAlignment="1">
      <alignment horizontal="justify" vertical="center" wrapText="1"/>
    </xf>
    <xf numFmtId="0" fontId="104" fillId="0" borderId="0" xfId="1" applyFont="1" applyAlignment="1">
      <alignment horizontal="left" vertical="center" wrapText="1"/>
    </xf>
    <xf numFmtId="167" fontId="104" fillId="0" borderId="0" xfId="1" applyNumberFormat="1" applyFont="1" applyAlignment="1">
      <alignment horizontal="center" vertical="center" wrapText="1"/>
    </xf>
    <xf numFmtId="167" fontId="104" fillId="0" borderId="0" xfId="1" applyNumberFormat="1" applyFont="1" applyAlignment="1">
      <alignment vertical="center" wrapText="1"/>
    </xf>
    <xf numFmtId="0" fontId="43" fillId="0" borderId="0" xfId="895" applyFont="1" applyAlignment="1">
      <alignment horizontal="center" vertical="center" wrapText="1"/>
    </xf>
    <xf numFmtId="0" fontId="43" fillId="0" borderId="0" xfId="895" applyFont="1" applyAlignment="1">
      <alignment horizontal="justify" vertical="center" wrapText="1"/>
    </xf>
    <xf numFmtId="0" fontId="43" fillId="0" borderId="0" xfId="895" applyFont="1" applyAlignment="1">
      <alignment horizontal="left" vertical="center" wrapText="1"/>
    </xf>
    <xf numFmtId="167" fontId="43" fillId="0" borderId="0" xfId="895" applyNumberFormat="1" applyFont="1" applyAlignment="1">
      <alignment vertical="center" wrapText="1"/>
    </xf>
    <xf numFmtId="0" fontId="43" fillId="0" borderId="0" xfId="895" applyFont="1" applyAlignment="1">
      <alignment vertical="center" wrapText="1"/>
    </xf>
    <xf numFmtId="0" fontId="43" fillId="0" borderId="0" xfId="895" applyFont="1" applyAlignment="1">
      <alignment vertical="top" wrapText="1"/>
    </xf>
    <xf numFmtId="0" fontId="43" fillId="0" borderId="0" xfId="821" applyFont="1" applyAlignment="1">
      <alignment vertical="center"/>
    </xf>
    <xf numFmtId="0" fontId="43" fillId="0" borderId="0" xfId="821" applyFont="1" applyAlignment="1">
      <alignment horizontal="center"/>
    </xf>
    <xf numFmtId="0" fontId="106" fillId="0" borderId="0" xfId="1" applyFont="1"/>
    <xf numFmtId="2" fontId="43" fillId="3" borderId="0" xfId="1" applyNumberFormat="1" applyFont="1" applyFill="1" applyAlignment="1">
      <alignment wrapText="1"/>
    </xf>
    <xf numFmtId="0" fontId="120" fillId="3" borderId="0" xfId="1" applyFont="1" applyFill="1" applyAlignment="1">
      <alignment wrapText="1"/>
    </xf>
    <xf numFmtId="0" fontId="120" fillId="3" borderId="0" xfId="1" applyFont="1" applyFill="1" applyAlignment="1">
      <alignment horizontal="justify" wrapText="1"/>
    </xf>
    <xf numFmtId="0" fontId="120" fillId="3" borderId="0" xfId="1" applyFont="1" applyFill="1" applyAlignment="1">
      <alignment horizontal="center" vertical="center" wrapText="1"/>
    </xf>
    <xf numFmtId="0" fontId="120" fillId="3" borderId="0" xfId="1" applyFont="1" applyFill="1" applyAlignment="1">
      <alignment horizontal="justify" vertical="center" wrapText="1"/>
    </xf>
    <xf numFmtId="0" fontId="104" fillId="0" borderId="0" xfId="821" applyFont="1"/>
    <xf numFmtId="0" fontId="104" fillId="0" borderId="0" xfId="821" applyFont="1" applyAlignment="1">
      <alignment horizontal="center"/>
    </xf>
    <xf numFmtId="0" fontId="104" fillId="0" borderId="0" xfId="821" applyFont="1" applyAlignment="1">
      <alignment horizontal="center" vertical="center"/>
    </xf>
    <xf numFmtId="0" fontId="42" fillId="0" borderId="0" xfId="821" applyFont="1"/>
    <xf numFmtId="0" fontId="107" fillId="0" borderId="0" xfId="1" applyFont="1"/>
    <xf numFmtId="168" fontId="43" fillId="0" borderId="0" xfId="962" applyNumberFormat="1" applyFont="1" applyAlignment="1">
      <alignment vertical="center" wrapText="1"/>
    </xf>
    <xf numFmtId="0" fontId="43" fillId="0" borderId="0" xfId="1" applyFont="1" applyAlignment="1">
      <alignment horizontal="justify" vertical="top"/>
    </xf>
    <xf numFmtId="0" fontId="103" fillId="0" borderId="0" xfId="840" applyFont="1" applyAlignment="1">
      <alignment horizontal="center" vertical="center" wrapText="1"/>
    </xf>
    <xf numFmtId="0" fontId="103" fillId="0" borderId="0" xfId="840" applyFont="1" applyAlignment="1">
      <alignment horizontal="left" vertical="top" wrapText="1"/>
    </xf>
    <xf numFmtId="0" fontId="103" fillId="0" borderId="0" xfId="840" applyFont="1" applyAlignment="1">
      <alignment horizontal="justify" vertical="top" wrapText="1"/>
    </xf>
    <xf numFmtId="0" fontId="43" fillId="0" borderId="0" xfId="1" applyFont="1" applyAlignment="1">
      <alignment horizontal="center" vertical="top"/>
    </xf>
    <xf numFmtId="0" fontId="43" fillId="0" borderId="0" xfId="1" applyFont="1" applyAlignment="1">
      <alignment horizontal="left" vertical="top"/>
    </xf>
    <xf numFmtId="168" fontId="43" fillId="0" borderId="0" xfId="1" applyNumberFormat="1" applyFont="1" applyAlignment="1">
      <alignment horizontal="center" vertical="center"/>
    </xf>
    <xf numFmtId="0" fontId="43" fillId="3" borderId="0" xfId="821" applyFont="1" applyFill="1" applyAlignment="1">
      <alignment vertical="center"/>
    </xf>
    <xf numFmtId="0" fontId="106" fillId="3" borderId="0" xfId="1" applyFont="1" applyFill="1"/>
    <xf numFmtId="0" fontId="106" fillId="0" borderId="0" xfId="1" applyFont="1" applyAlignment="1">
      <alignment vertical="top" wrapText="1"/>
    </xf>
    <xf numFmtId="0" fontId="41" fillId="0" borderId="0" xfId="1"/>
    <xf numFmtId="0" fontId="41" fillId="0" borderId="0" xfId="1" applyAlignment="1">
      <alignment horizontal="justify"/>
    </xf>
    <xf numFmtId="0" fontId="26" fillId="0" borderId="0" xfId="1248"/>
    <xf numFmtId="4" fontId="26" fillId="0" borderId="0" xfId="1248" applyNumberFormat="1"/>
    <xf numFmtId="0" fontId="121" fillId="0" borderId="0" xfId="1248" applyFont="1"/>
    <xf numFmtId="168" fontId="103" fillId="0" borderId="0" xfId="840" applyNumberFormat="1" applyFont="1" applyAlignment="1">
      <alignment vertical="center" wrapText="1"/>
    </xf>
    <xf numFmtId="168" fontId="103" fillId="0" borderId="0" xfId="840" applyNumberFormat="1" applyFont="1" applyAlignment="1">
      <alignment horizontal="center" vertical="center" wrapText="1"/>
    </xf>
    <xf numFmtId="168" fontId="47" fillId="0" borderId="0" xfId="1" applyNumberFormat="1" applyFont="1"/>
    <xf numFmtId="0" fontId="47" fillId="0" borderId="0" xfId="1" applyFont="1" applyAlignment="1">
      <alignment horizontal="center"/>
    </xf>
    <xf numFmtId="4" fontId="43" fillId="0" borderId="0" xfId="962" applyNumberFormat="1" applyFont="1" applyAlignment="1">
      <alignment vertical="center" wrapText="1"/>
    </xf>
    <xf numFmtId="168" fontId="103" fillId="0" borderId="0" xfId="840" applyNumberFormat="1" applyFont="1" applyAlignment="1">
      <alignment wrapText="1"/>
    </xf>
    <xf numFmtId="0" fontId="43" fillId="0" borderId="0" xfId="1" applyFont="1"/>
    <xf numFmtId="0" fontId="42" fillId="0" borderId="0" xfId="1" applyFont="1" applyAlignment="1">
      <alignment wrapText="1"/>
    </xf>
    <xf numFmtId="0" fontId="47" fillId="0" borderId="0" xfId="1" applyFont="1" applyFill="1" applyAlignment="1">
      <alignment horizontal="justify"/>
    </xf>
    <xf numFmtId="49" fontId="103" fillId="0" borderId="0" xfId="840" applyNumberFormat="1" applyFont="1" applyAlignment="1">
      <alignment wrapText="1"/>
    </xf>
    <xf numFmtId="168" fontId="104" fillId="0" borderId="0" xfId="1" applyNumberFormat="1" applyFont="1" applyBorder="1" applyAlignment="1">
      <alignment horizontal="center" vertical="center"/>
    </xf>
    <xf numFmtId="0" fontId="104" fillId="0" borderId="0" xfId="821" applyFont="1" applyAlignment="1">
      <alignment horizontal="left" vertical="center"/>
    </xf>
    <xf numFmtId="0" fontId="104" fillId="0" borderId="0" xfId="821" applyFont="1" applyAlignment="1">
      <alignment horizontal="justify"/>
    </xf>
    <xf numFmtId="0" fontId="104" fillId="0" borderId="0" xfId="821" applyFont="1" applyAlignment="1">
      <alignment horizontal="left"/>
    </xf>
    <xf numFmtId="0" fontId="126" fillId="3" borderId="1" xfId="1" applyFont="1" applyFill="1" applyBorder="1" applyAlignment="1">
      <alignment horizontal="left" vertical="center" wrapText="1"/>
    </xf>
    <xf numFmtId="0" fontId="126" fillId="3" borderId="1" xfId="1" applyFont="1" applyFill="1" applyBorder="1" applyAlignment="1">
      <alignment vertical="center" wrapText="1"/>
    </xf>
    <xf numFmtId="0" fontId="128" fillId="0" borderId="0" xfId="1" applyFont="1" applyFill="1" applyAlignment="1">
      <alignment horizontal="center" vertical="center"/>
    </xf>
    <xf numFmtId="0" fontId="128" fillId="0" borderId="0" xfId="1" applyFont="1" applyFill="1" applyAlignment="1">
      <alignment vertical="center" wrapText="1"/>
    </xf>
    <xf numFmtId="168" fontId="125" fillId="0" borderId="0" xfId="1" applyNumberFormat="1" applyFont="1" applyFill="1" applyAlignment="1">
      <alignment vertical="center"/>
    </xf>
    <xf numFmtId="0" fontId="128" fillId="0" borderId="0" xfId="1" applyFont="1" applyFill="1" applyAlignment="1">
      <alignment vertical="center"/>
    </xf>
    <xf numFmtId="0" fontId="128" fillId="0" borderId="0" xfId="1" applyFont="1" applyFill="1"/>
    <xf numFmtId="168" fontId="125" fillId="3" borderId="1" xfId="1" applyNumberFormat="1" applyFont="1" applyFill="1" applyBorder="1" applyAlignment="1">
      <alignment horizontal="center" vertical="center" wrapText="1"/>
    </xf>
    <xf numFmtId="0" fontId="128" fillId="0" borderId="0" xfId="1" applyFont="1" applyAlignment="1">
      <alignment horizontal="center" vertical="center"/>
    </xf>
    <xf numFmtId="0" fontId="128" fillId="0" borderId="1" xfId="1" applyFont="1" applyBorder="1" applyAlignment="1">
      <alignment horizontal="center" vertical="center" wrapText="1"/>
    </xf>
    <xf numFmtId="2" fontId="128" fillId="0" borderId="1" xfId="1" applyNumberFormat="1" applyFont="1" applyBorder="1" applyAlignment="1">
      <alignment horizontal="center" vertical="center" wrapText="1"/>
    </xf>
    <xf numFmtId="167" fontId="128" fillId="0" borderId="1" xfId="1" applyNumberFormat="1" applyFont="1" applyBorder="1" applyAlignment="1">
      <alignment horizontal="center" vertical="center" wrapText="1"/>
    </xf>
    <xf numFmtId="49" fontId="129" fillId="0" borderId="1" xfId="1" applyNumberFormat="1" applyFont="1" applyBorder="1" applyAlignment="1">
      <alignment horizontal="center" vertical="top" wrapText="1"/>
    </xf>
    <xf numFmtId="0" fontId="125" fillId="0" borderId="1" xfId="1" applyFont="1" applyBorder="1" applyAlignment="1">
      <alignment vertical="top" wrapText="1"/>
    </xf>
    <xf numFmtId="0" fontId="129" fillId="26" borderId="1" xfId="1" applyFont="1" applyFill="1" applyBorder="1" applyAlignment="1">
      <alignment vertical="top" wrapText="1"/>
    </xf>
    <xf numFmtId="49" fontId="130" fillId="0" borderId="1" xfId="1" applyNumberFormat="1" applyFont="1" applyBorder="1" applyAlignment="1">
      <alignment horizontal="center" vertical="top" wrapText="1"/>
    </xf>
    <xf numFmtId="0" fontId="128" fillId="0" borderId="1" xfId="1" applyFont="1" applyBorder="1" applyAlignment="1">
      <alignment vertical="top" wrapText="1"/>
    </xf>
    <xf numFmtId="0" fontId="128" fillId="0" borderId="13" xfId="1" applyFont="1" applyBorder="1" applyAlignment="1">
      <alignment vertical="top" wrapText="1"/>
    </xf>
    <xf numFmtId="0" fontId="130" fillId="26" borderId="1" xfId="1" applyFont="1" applyFill="1" applyBorder="1" applyAlignment="1">
      <alignment horizontal="left" vertical="top" wrapText="1"/>
    </xf>
    <xf numFmtId="167" fontId="125" fillId="26" borderId="1" xfId="1" applyNumberFormat="1" applyFont="1" applyFill="1" applyBorder="1" applyAlignment="1">
      <alignment horizontal="center" vertical="center" wrapText="1"/>
    </xf>
    <xf numFmtId="167" fontId="125" fillId="26" borderId="1" xfId="1" applyNumberFormat="1" applyFont="1" applyFill="1" applyBorder="1" applyAlignment="1">
      <alignment vertical="center" wrapText="1"/>
    </xf>
    <xf numFmtId="0" fontId="129" fillId="0" borderId="1" xfId="1" applyFont="1" applyBorder="1" applyAlignment="1">
      <alignment horizontal="center" vertical="top" wrapText="1"/>
    </xf>
    <xf numFmtId="0" fontId="129" fillId="0" borderId="1" xfId="1" applyFont="1" applyBorder="1" applyAlignment="1">
      <alignment horizontal="left" vertical="top" wrapText="1"/>
    </xf>
    <xf numFmtId="0" fontId="128" fillId="0" borderId="1" xfId="1" applyFont="1" applyBorder="1" applyAlignment="1">
      <alignment horizontal="justify" vertical="center" wrapText="1"/>
    </xf>
    <xf numFmtId="0" fontId="130" fillId="0" borderId="1" xfId="1" applyFont="1" applyBorder="1" applyAlignment="1">
      <alignment horizontal="left" vertical="top" wrapText="1"/>
    </xf>
    <xf numFmtId="172" fontId="130" fillId="0" borderId="1" xfId="1" applyNumberFormat="1" applyFont="1" applyBorder="1" applyAlignment="1">
      <alignment horizontal="center" vertical="center" wrapText="1"/>
    </xf>
    <xf numFmtId="2" fontId="128" fillId="0" borderId="1" xfId="1" applyNumberFormat="1" applyFont="1" applyBorder="1" applyAlignment="1">
      <alignment horizontal="center" vertical="center"/>
    </xf>
    <xf numFmtId="4" fontId="130" fillId="0" borderId="1" xfId="1" applyNumberFormat="1" applyFont="1" applyBorder="1" applyAlignment="1">
      <alignment horizontal="justify" vertical="center" wrapText="1"/>
    </xf>
    <xf numFmtId="2" fontId="130" fillId="0" borderId="1" xfId="1" applyNumberFormat="1" applyFont="1" applyBorder="1" applyAlignment="1">
      <alignment horizontal="center" vertical="center" wrapText="1"/>
    </xf>
    <xf numFmtId="0" fontId="128" fillId="0" borderId="1" xfId="1" applyFont="1" applyBorder="1" applyAlignment="1">
      <alignment horizontal="justify"/>
    </xf>
    <xf numFmtId="0" fontId="128" fillId="0" borderId="1" xfId="1" applyFont="1" applyBorder="1" applyAlignment="1">
      <alignment horizontal="left" vertical="top" wrapText="1"/>
    </xf>
    <xf numFmtId="167" fontId="128" fillId="0" borderId="1" xfId="1" applyNumberFormat="1" applyFont="1" applyBorder="1" applyAlignment="1">
      <alignment horizontal="justify" vertical="center" wrapText="1"/>
    </xf>
    <xf numFmtId="167" fontId="128" fillId="0" borderId="1" xfId="1" applyNumberFormat="1" applyFont="1" applyBorder="1" applyAlignment="1">
      <alignment horizontal="justify" vertical="center"/>
    </xf>
    <xf numFmtId="0" fontId="128" fillId="27" borderId="1" xfId="1" applyFont="1" applyFill="1" applyBorder="1" applyAlignment="1">
      <alignment horizontal="center" vertical="top" wrapText="1"/>
    </xf>
    <xf numFmtId="0" fontId="125" fillId="26" borderId="1" xfId="1" applyFont="1" applyFill="1" applyBorder="1" applyAlignment="1">
      <alignment horizontal="left" vertical="top" wrapText="1"/>
    </xf>
    <xf numFmtId="167" fontId="125" fillId="0" borderId="1" xfId="1" applyNumberFormat="1" applyFont="1" applyBorder="1" applyAlignment="1">
      <alignment horizontal="center" vertical="center" wrapText="1"/>
    </xf>
    <xf numFmtId="167" fontId="125" fillId="0" borderId="1" xfId="1" applyNumberFormat="1" applyFont="1" applyBorder="1" applyAlignment="1">
      <alignment horizontal="justify" vertical="center" wrapText="1"/>
    </xf>
    <xf numFmtId="167" fontId="125" fillId="0" borderId="1" xfId="1" applyNumberFormat="1" applyFont="1" applyBorder="1" applyAlignment="1">
      <alignment horizontal="justify" vertical="center"/>
    </xf>
    <xf numFmtId="171" fontId="130" fillId="0" borderId="1" xfId="1" applyNumberFormat="1" applyFont="1" applyBorder="1" applyAlignment="1">
      <alignment horizontal="center" vertical="center" wrapText="1"/>
    </xf>
    <xf numFmtId="171" fontId="130" fillId="0" borderId="1" xfId="1" applyNumberFormat="1" applyFont="1" applyBorder="1" applyAlignment="1">
      <alignment horizontal="left" vertical="top" wrapText="1"/>
    </xf>
    <xf numFmtId="171" fontId="130" fillId="0" borderId="1" xfId="1" applyNumberFormat="1" applyFont="1" applyBorder="1" applyAlignment="1">
      <alignment vertical="center" wrapText="1"/>
    </xf>
    <xf numFmtId="49" fontId="125" fillId="3" borderId="1" xfId="1" applyNumberFormat="1" applyFont="1" applyFill="1" applyBorder="1" applyAlignment="1">
      <alignment vertical="center" wrapText="1"/>
    </xf>
    <xf numFmtId="49" fontId="125" fillId="26" borderId="1" xfId="1" applyNumberFormat="1" applyFont="1" applyFill="1" applyBorder="1" applyAlignment="1">
      <alignment horizontal="center" vertical="center" wrapText="1"/>
    </xf>
    <xf numFmtId="168" fontId="129" fillId="0" borderId="1" xfId="1" applyNumberFormat="1" applyFont="1" applyBorder="1" applyAlignment="1">
      <alignment horizontal="center" vertical="center" wrapText="1"/>
    </xf>
    <xf numFmtId="4" fontId="129" fillId="0" borderId="1" xfId="1" applyNumberFormat="1" applyFont="1" applyBorder="1" applyAlignment="1">
      <alignment horizontal="justify" vertical="center" wrapText="1"/>
    </xf>
    <xf numFmtId="0" fontId="125" fillId="0" borderId="1" xfId="1" applyFont="1" applyBorder="1" applyAlignment="1">
      <alignment horizontal="left" vertical="top" wrapText="1"/>
    </xf>
    <xf numFmtId="0" fontId="130" fillId="0" borderId="1" xfId="1" applyFont="1" applyBorder="1" applyAlignment="1" applyProtection="1">
      <alignment horizontal="left" vertical="top" wrapText="1"/>
      <protection locked="0"/>
    </xf>
    <xf numFmtId="0" fontId="129" fillId="0" borderId="1" xfId="1" applyFont="1" applyBorder="1" applyAlignment="1" applyProtection="1">
      <alignment horizontal="left" vertical="top" wrapText="1"/>
      <protection locked="0"/>
    </xf>
    <xf numFmtId="4" fontId="128" fillId="0" borderId="1" xfId="882" applyNumberFormat="1" applyFont="1" applyFill="1" applyBorder="1" applyAlignment="1">
      <alignment horizontal="justify" vertical="top" wrapText="1"/>
    </xf>
    <xf numFmtId="0" fontId="128" fillId="0" borderId="1" xfId="1" applyFont="1" applyFill="1" applyBorder="1" applyAlignment="1" applyProtection="1">
      <alignment horizontal="justify" vertical="top" wrapText="1"/>
      <protection locked="0"/>
    </xf>
    <xf numFmtId="4" fontId="128" fillId="0" borderId="1" xfId="881" applyNumberFormat="1" applyFont="1" applyFill="1" applyBorder="1" applyAlignment="1">
      <alignment horizontal="center" vertical="center" wrapText="1"/>
    </xf>
    <xf numFmtId="0" fontId="128" fillId="0" borderId="1" xfId="882" applyFont="1" applyFill="1" applyBorder="1" applyAlignment="1">
      <alignment horizontal="justify" vertical="top" wrapText="1"/>
    </xf>
    <xf numFmtId="0" fontId="128" fillId="0" borderId="1" xfId="881" applyFont="1" applyFill="1" applyBorder="1" applyAlignment="1">
      <alignment vertical="top" wrapText="1"/>
    </xf>
    <xf numFmtId="4" fontId="128" fillId="0" borderId="1" xfId="881" applyNumberFormat="1" applyFont="1" applyFill="1" applyBorder="1" applyAlignment="1">
      <alignment horizontal="justify" vertical="top" wrapText="1"/>
    </xf>
    <xf numFmtId="0" fontId="130" fillId="0" borderId="1" xfId="1" applyFont="1" applyFill="1" applyBorder="1" applyAlignment="1" applyProtection="1">
      <alignment horizontal="justify" vertical="top" wrapText="1"/>
      <protection locked="0"/>
    </xf>
    <xf numFmtId="0" fontId="125" fillId="0" borderId="1" xfId="881" applyFont="1" applyFill="1" applyBorder="1" applyAlignment="1">
      <alignment vertical="top" wrapText="1"/>
    </xf>
    <xf numFmtId="4" fontId="125" fillId="0" borderId="1" xfId="882" applyNumberFormat="1" applyFont="1" applyFill="1" applyBorder="1" applyAlignment="1">
      <alignment horizontal="center" vertical="center" wrapText="1"/>
    </xf>
    <xf numFmtId="0" fontId="128" fillId="0" borderId="1" xfId="1" applyFont="1" applyFill="1" applyBorder="1" applyAlignment="1">
      <alignment horizontal="center" vertical="center" wrapText="1"/>
    </xf>
    <xf numFmtId="2" fontId="128" fillId="0" borderId="1" xfId="1" applyNumberFormat="1" applyFont="1" applyFill="1" applyBorder="1" applyAlignment="1">
      <alignment horizontal="center" vertical="center" wrapText="1"/>
    </xf>
    <xf numFmtId="167" fontId="128" fillId="0" borderId="1" xfId="1" applyNumberFormat="1" applyFont="1" applyFill="1" applyBorder="1" applyAlignment="1">
      <alignment horizontal="center" vertical="center" wrapText="1"/>
    </xf>
    <xf numFmtId="0" fontId="128" fillId="3" borderId="1" xfId="1" applyFont="1" applyFill="1" applyBorder="1" applyAlignment="1">
      <alignment horizontal="center" vertical="center" wrapText="1"/>
    </xf>
    <xf numFmtId="0" fontId="128" fillId="0" borderId="1" xfId="1" applyFont="1" applyFill="1" applyBorder="1" applyAlignment="1">
      <alignment horizontal="center" vertical="center"/>
    </xf>
    <xf numFmtId="4" fontId="128" fillId="0" borderId="1" xfId="1" applyNumberFormat="1" applyFont="1" applyBorder="1" applyAlignment="1">
      <alignment horizontal="center" vertical="center" wrapText="1"/>
    </xf>
    <xf numFmtId="168" fontId="125" fillId="0" borderId="1" xfId="1" applyNumberFormat="1" applyFont="1" applyBorder="1" applyAlignment="1">
      <alignment horizontal="justify" vertical="top" wrapText="1"/>
    </xf>
    <xf numFmtId="0" fontId="129" fillId="0" borderId="1" xfId="1" applyFont="1" applyFill="1" applyBorder="1" applyAlignment="1" applyProtection="1">
      <alignment horizontal="left" vertical="top" wrapText="1"/>
      <protection locked="0"/>
    </xf>
    <xf numFmtId="49" fontId="128" fillId="0" borderId="1" xfId="1" applyNumberFormat="1" applyFont="1" applyBorder="1" applyAlignment="1">
      <alignment horizontal="center" vertical="top" wrapText="1"/>
    </xf>
    <xf numFmtId="0" fontId="125" fillId="0" borderId="0" xfId="1" applyFont="1" applyAlignment="1">
      <alignment horizontal="left"/>
    </xf>
    <xf numFmtId="0" fontId="125" fillId="0" borderId="0" xfId="1" applyFont="1" applyAlignment="1">
      <alignment horizontal="center"/>
    </xf>
    <xf numFmtId="4" fontId="125" fillId="0" borderId="0" xfId="1" applyNumberFormat="1" applyFont="1" applyAlignment="1">
      <alignment horizontal="center"/>
    </xf>
    <xf numFmtId="4" fontId="128" fillId="0" borderId="0" xfId="1" applyNumberFormat="1" applyFont="1"/>
    <xf numFmtId="49" fontId="125" fillId="0" borderId="1" xfId="1" applyNumberFormat="1" applyFont="1" applyBorder="1" applyAlignment="1">
      <alignment horizontal="center" vertical="top" wrapText="1"/>
    </xf>
    <xf numFmtId="168" fontId="125" fillId="0" borderId="1" xfId="1" applyNumberFormat="1" applyFont="1" applyBorder="1" applyAlignment="1">
      <alignment horizontal="left" vertical="top" wrapText="1"/>
    </xf>
    <xf numFmtId="168" fontId="128" fillId="0" borderId="1" xfId="1" applyNumberFormat="1" applyFont="1" applyBorder="1" applyAlignment="1">
      <alignment horizontal="left" vertical="top" wrapText="1"/>
    </xf>
    <xf numFmtId="49" fontId="128" fillId="0" borderId="1" xfId="1" applyNumberFormat="1" applyFont="1" applyBorder="1" applyAlignment="1">
      <alignment horizontal="center" vertical="top"/>
    </xf>
    <xf numFmtId="49" fontId="125" fillId="0" borderId="1" xfId="1" applyNumberFormat="1" applyFont="1" applyBorder="1" applyAlignment="1">
      <alignment horizontal="center" vertical="top"/>
    </xf>
    <xf numFmtId="168" fontId="125" fillId="0" borderId="1" xfId="1" applyNumberFormat="1" applyFont="1" applyBorder="1" applyAlignment="1">
      <alignment horizontal="justify" vertical="top"/>
    </xf>
    <xf numFmtId="0" fontId="133" fillId="0" borderId="1" xfId="1248" applyFont="1" applyBorder="1" applyAlignment="1">
      <alignment horizontal="center"/>
    </xf>
    <xf numFmtId="0" fontId="135" fillId="0" borderId="1" xfId="1248" applyFont="1" applyBorder="1" applyAlignment="1">
      <alignment horizontal="center" vertical="center"/>
    </xf>
    <xf numFmtId="168" fontId="135" fillId="0" borderId="1" xfId="1248" applyNumberFormat="1" applyFont="1" applyBorder="1" applyAlignment="1">
      <alignment horizontal="justify" vertical="top"/>
    </xf>
    <xf numFmtId="168" fontId="135" fillId="0" borderId="1" xfId="1248" applyNumberFormat="1" applyFont="1" applyBorder="1" applyAlignment="1">
      <alignment horizontal="left" vertical="top"/>
    </xf>
    <xf numFmtId="168" fontId="135" fillId="0" borderId="1" xfId="1248" applyNumberFormat="1" applyFont="1" applyBorder="1" applyAlignment="1">
      <alignment horizontal="left" vertical="top" wrapText="1"/>
    </xf>
    <xf numFmtId="168" fontId="136" fillId="0" borderId="1" xfId="1248" applyNumberFormat="1" applyFont="1" applyBorder="1" applyAlignment="1">
      <alignment horizontal="justify" vertical="top"/>
    </xf>
    <xf numFmtId="168" fontId="133" fillId="0" borderId="1" xfId="1248" applyNumberFormat="1" applyFont="1" applyBorder="1" applyAlignment="1">
      <alignment horizontal="left" vertical="top" wrapText="1"/>
    </xf>
    <xf numFmtId="49" fontId="133" fillId="0" borderId="1" xfId="1248" applyNumberFormat="1" applyFont="1" applyBorder="1" applyAlignment="1">
      <alignment horizontal="center" vertical="top"/>
    </xf>
    <xf numFmtId="0" fontId="133" fillId="0" borderId="1" xfId="1248" applyFont="1" applyBorder="1" applyAlignment="1">
      <alignment horizontal="left" vertical="top" wrapText="1"/>
    </xf>
    <xf numFmtId="168" fontId="128" fillId="0" borderId="1" xfId="1248" applyNumberFormat="1" applyFont="1" applyFill="1" applyBorder="1" applyAlignment="1">
      <alignment horizontal="justify" vertical="top"/>
    </xf>
    <xf numFmtId="168" fontId="129" fillId="0" borderId="1" xfId="840" applyNumberFormat="1" applyFont="1" applyBorder="1" applyAlignment="1">
      <alignment horizontal="center" vertical="center" wrapText="1"/>
    </xf>
    <xf numFmtId="0" fontId="125" fillId="0" borderId="1" xfId="840" applyFont="1" applyBorder="1" applyAlignment="1">
      <alignment horizontal="left" vertical="top" wrapText="1"/>
    </xf>
    <xf numFmtId="168" fontId="128" fillId="0" borderId="1" xfId="840" applyNumberFormat="1" applyFont="1" applyBorder="1" applyAlignment="1">
      <alignment horizontal="center" vertical="center"/>
    </xf>
    <xf numFmtId="168" fontId="130" fillId="0" borderId="1" xfId="840" applyNumberFormat="1" applyFont="1" applyBorder="1" applyAlignment="1">
      <alignment horizontal="center" vertical="center" wrapText="1"/>
    </xf>
    <xf numFmtId="168" fontId="130" fillId="0" borderId="1" xfId="840" applyNumberFormat="1" applyFont="1" applyFill="1" applyBorder="1" applyAlignment="1">
      <alignment horizontal="center" vertical="center" wrapText="1"/>
    </xf>
    <xf numFmtId="168" fontId="130" fillId="3" borderId="1" xfId="840" applyNumberFormat="1" applyFont="1" applyFill="1" applyBorder="1" applyAlignment="1">
      <alignment horizontal="justify" vertical="top" wrapText="1"/>
    </xf>
    <xf numFmtId="168" fontId="128" fillId="0" borderId="1" xfId="840" applyNumberFormat="1" applyFont="1" applyFill="1" applyBorder="1" applyAlignment="1">
      <alignment horizontal="justify" vertical="top" wrapText="1"/>
    </xf>
    <xf numFmtId="0" fontId="129" fillId="0" borderId="1" xfId="840" applyFont="1" applyBorder="1" applyAlignment="1">
      <alignment horizontal="left" vertical="top" wrapText="1"/>
    </xf>
    <xf numFmtId="168" fontId="125" fillId="0" borderId="1" xfId="840" applyNumberFormat="1" applyFont="1" applyBorder="1" applyAlignment="1">
      <alignment horizontal="center" vertical="center"/>
    </xf>
    <xf numFmtId="49" fontId="128" fillId="0" borderId="1" xfId="1" applyNumberFormat="1" applyFont="1" applyBorder="1" applyAlignment="1">
      <alignment vertical="center" wrapText="1"/>
    </xf>
    <xf numFmtId="0" fontId="130" fillId="0" borderId="1" xfId="1" applyFont="1" applyFill="1" applyBorder="1" applyAlignment="1">
      <alignment horizontal="justify" vertical="top" wrapText="1"/>
    </xf>
    <xf numFmtId="0" fontId="128" fillId="0" borderId="1" xfId="1" applyFont="1" applyBorder="1" applyAlignment="1">
      <alignment vertical="center" wrapText="1"/>
    </xf>
    <xf numFmtId="49" fontId="130" fillId="0" borderId="1" xfId="840" applyNumberFormat="1" applyFont="1" applyBorder="1" applyAlignment="1">
      <alignment vertical="center" wrapText="1"/>
    </xf>
    <xf numFmtId="0" fontId="130" fillId="0" borderId="1" xfId="840" applyFont="1" applyBorder="1" applyAlignment="1">
      <alignment vertical="top" wrapText="1"/>
    </xf>
    <xf numFmtId="168" fontId="130" fillId="0" borderId="17" xfId="840" applyNumberFormat="1" applyFont="1" applyBorder="1" applyAlignment="1">
      <alignment horizontal="center" vertical="center" wrapText="1"/>
    </xf>
    <xf numFmtId="167" fontId="136" fillId="0" borderId="1" xfId="1" applyNumberFormat="1" applyFont="1" applyBorder="1" applyAlignment="1">
      <alignment horizontal="justify" vertical="top"/>
    </xf>
    <xf numFmtId="168" fontId="128" fillId="0" borderId="1" xfId="1" applyNumberFormat="1" applyFont="1" applyBorder="1" applyAlignment="1">
      <alignment horizontal="justify" vertical="center"/>
    </xf>
    <xf numFmtId="0" fontId="135" fillId="0" borderId="1" xfId="0" applyFont="1" applyBorder="1" applyAlignment="1">
      <alignment vertical="center" wrapText="1"/>
    </xf>
    <xf numFmtId="0" fontId="133" fillId="0" borderId="1" xfId="0" applyFont="1" applyBorder="1" applyAlignment="1">
      <alignment vertical="center" wrapText="1"/>
    </xf>
    <xf numFmtId="0" fontId="128" fillId="0" borderId="1" xfId="895" applyFont="1" applyBorder="1" applyAlignment="1">
      <alignment horizontal="center" vertical="center" wrapText="1"/>
    </xf>
    <xf numFmtId="1" fontId="128" fillId="0" borderId="1" xfId="895" applyNumberFormat="1" applyFont="1" applyBorder="1" applyAlignment="1">
      <alignment horizontal="center" vertical="top" wrapText="1"/>
    </xf>
    <xf numFmtId="1" fontId="128" fillId="0" borderId="1" xfId="895" applyNumberFormat="1" applyFont="1" applyBorder="1" applyAlignment="1">
      <alignment horizontal="center" vertical="center" wrapText="1"/>
    </xf>
    <xf numFmtId="1" fontId="125" fillId="0" borderId="1" xfId="895" applyNumberFormat="1" applyFont="1" applyBorder="1" applyAlignment="1">
      <alignment horizontal="left" vertical="top"/>
    </xf>
    <xf numFmtId="2" fontId="125" fillId="0" borderId="1" xfId="895" applyNumberFormat="1" applyFont="1" applyBorder="1" applyAlignment="1">
      <alignment horizontal="center" vertical="top"/>
    </xf>
    <xf numFmtId="1" fontId="125" fillId="0" borderId="1" xfId="895" applyNumberFormat="1" applyFont="1" applyBorder="1" applyAlignment="1">
      <alignment horizontal="center" vertical="top"/>
    </xf>
    <xf numFmtId="0" fontId="125" fillId="0" borderId="1" xfId="895" applyFont="1" applyBorder="1" applyAlignment="1">
      <alignment horizontal="left" vertical="top" wrapText="1"/>
    </xf>
    <xf numFmtId="0" fontId="128" fillId="0" borderId="1" xfId="895" applyFont="1" applyBorder="1" applyAlignment="1">
      <alignment horizontal="left" vertical="top" wrapText="1"/>
    </xf>
    <xf numFmtId="4" fontId="128" fillId="0" borderId="1" xfId="895" applyNumberFormat="1" applyFont="1" applyBorder="1" applyAlignment="1">
      <alignment horizontal="center" vertical="center" wrapText="1"/>
    </xf>
    <xf numFmtId="1" fontId="128" fillId="0" borderId="1" xfId="895" applyNumberFormat="1" applyFont="1" applyFill="1" applyBorder="1" applyAlignment="1">
      <alignment horizontal="left" vertical="top" wrapText="1"/>
    </xf>
    <xf numFmtId="0" fontId="128" fillId="0" borderId="1" xfId="895" applyFont="1" applyFill="1" applyBorder="1" applyAlignment="1">
      <alignment horizontal="left" vertical="top" wrapText="1"/>
    </xf>
    <xf numFmtId="0" fontId="128" fillId="0" borderId="0" xfId="1" applyFont="1" applyFill="1" applyAlignment="1">
      <alignment horizontal="center"/>
    </xf>
    <xf numFmtId="0" fontId="128" fillId="0" borderId="0" xfId="1" applyFont="1" applyFill="1" applyAlignment="1">
      <alignment horizontal="justify"/>
    </xf>
    <xf numFmtId="0" fontId="128" fillId="0" borderId="1" xfId="1" applyFont="1" applyFill="1" applyBorder="1" applyAlignment="1">
      <alignment horizontal="center" vertical="top" wrapText="1"/>
    </xf>
    <xf numFmtId="0" fontId="133" fillId="0" borderId="1" xfId="1" applyFont="1" applyFill="1" applyBorder="1" applyAlignment="1">
      <alignment horizontal="left" vertical="top" wrapText="1"/>
    </xf>
    <xf numFmtId="2" fontId="128" fillId="0" borderId="1" xfId="1" applyNumberFormat="1" applyFont="1" applyFill="1" applyBorder="1" applyAlignment="1">
      <alignment horizontal="center" vertical="top" wrapText="1"/>
    </xf>
    <xf numFmtId="0" fontId="132" fillId="0" borderId="1" xfId="1" applyFont="1" applyFill="1" applyBorder="1" applyAlignment="1">
      <alignment horizontal="center" vertical="top" wrapText="1"/>
    </xf>
    <xf numFmtId="0" fontId="132" fillId="0" borderId="1" xfId="1" applyFont="1" applyFill="1" applyBorder="1" applyAlignment="1">
      <alignment horizontal="center" vertical="center" wrapText="1"/>
    </xf>
    <xf numFmtId="0" fontId="132" fillId="0" borderId="1" xfId="1" applyFont="1" applyFill="1" applyBorder="1" applyAlignment="1">
      <alignment horizontal="justify" vertical="top" wrapText="1"/>
    </xf>
    <xf numFmtId="0" fontId="132" fillId="0" borderId="1" xfId="1" applyFont="1" applyFill="1" applyBorder="1" applyAlignment="1">
      <alignment horizontal="left" vertical="top" wrapText="1"/>
    </xf>
    <xf numFmtId="0" fontId="133" fillId="0" borderId="1" xfId="1" applyFont="1" applyFill="1" applyBorder="1" applyAlignment="1">
      <alignment vertical="top" wrapText="1"/>
    </xf>
    <xf numFmtId="2" fontId="128" fillId="0" borderId="1" xfId="1" applyNumberFormat="1" applyFont="1" applyFill="1" applyBorder="1" applyAlignment="1">
      <alignment horizontal="center" vertical="center"/>
    </xf>
    <xf numFmtId="0" fontId="128" fillId="0" borderId="0" xfId="1" applyFont="1" applyAlignment="1">
      <alignment horizontal="left" vertical="top"/>
    </xf>
    <xf numFmtId="0" fontId="128" fillId="0" borderId="0" xfId="1" applyFont="1" applyAlignment="1">
      <alignment horizontal="justify" vertical="top"/>
    </xf>
    <xf numFmtId="0" fontId="128" fillId="0" borderId="1" xfId="1" applyFont="1" applyBorder="1" applyAlignment="1">
      <alignment horizontal="center" vertical="top"/>
    </xf>
    <xf numFmtId="0" fontId="125" fillId="0" borderId="1" xfId="1" applyFont="1" applyBorder="1" applyAlignment="1">
      <alignment horizontal="left" vertical="top"/>
    </xf>
    <xf numFmtId="0" fontId="125" fillId="0" borderId="0" xfId="1" applyFont="1" applyFill="1" applyAlignment="1">
      <alignment horizontal="left"/>
    </xf>
    <xf numFmtId="0" fontId="125" fillId="0" borderId="0" xfId="1" applyFont="1" applyFill="1" applyAlignment="1">
      <alignment horizontal="justify"/>
    </xf>
    <xf numFmtId="49" fontId="125" fillId="0" borderId="1" xfId="1" applyNumberFormat="1" applyFont="1" applyFill="1" applyBorder="1" applyAlignment="1">
      <alignment horizontal="center" vertical="top" wrapText="1"/>
    </xf>
    <xf numFmtId="167" fontId="125" fillId="0" borderId="1" xfId="1" applyNumberFormat="1" applyFont="1" applyFill="1" applyBorder="1" applyAlignment="1">
      <alignment horizontal="left" vertical="top" wrapText="1"/>
    </xf>
    <xf numFmtId="167" fontId="125" fillId="0" borderId="1" xfId="1" applyNumberFormat="1" applyFont="1" applyFill="1" applyBorder="1" applyAlignment="1">
      <alignment horizontal="center" vertical="center" wrapText="1"/>
    </xf>
    <xf numFmtId="167" fontId="125" fillId="0" borderId="1" xfId="1" applyNumberFormat="1" applyFont="1" applyFill="1" applyBorder="1" applyAlignment="1">
      <alignment horizontal="justify" vertical="top" wrapText="1"/>
    </xf>
    <xf numFmtId="0" fontId="130" fillId="0" borderId="1" xfId="1" applyFont="1" applyFill="1" applyBorder="1" applyAlignment="1" applyProtection="1">
      <alignment horizontal="left" vertical="top" wrapText="1"/>
      <protection locked="0"/>
    </xf>
    <xf numFmtId="167" fontId="128" fillId="0" borderId="1" xfId="1" applyNumberFormat="1" applyFont="1" applyFill="1" applyBorder="1" applyAlignment="1">
      <alignment horizontal="left" vertical="top" wrapText="1"/>
    </xf>
    <xf numFmtId="167" fontId="125" fillId="0" borderId="1" xfId="1" applyNumberFormat="1" applyFont="1" applyFill="1" applyBorder="1" applyAlignment="1">
      <alignment horizontal="justify" vertical="top"/>
    </xf>
    <xf numFmtId="167" fontId="128" fillId="0" borderId="1" xfId="1" applyNumberFormat="1" applyFont="1" applyFill="1" applyBorder="1" applyAlignment="1">
      <alignment vertical="top" wrapText="1"/>
    </xf>
    <xf numFmtId="167" fontId="125" fillId="0" borderId="1" xfId="1" applyNumberFormat="1" applyFont="1" applyFill="1" applyBorder="1" applyAlignment="1">
      <alignment vertical="top" wrapText="1"/>
    </xf>
    <xf numFmtId="49" fontId="128" fillId="0" borderId="1" xfId="902" applyNumberFormat="1" applyFont="1" applyBorder="1" applyAlignment="1">
      <alignment horizontal="center" vertical="center" wrapText="1"/>
    </xf>
    <xf numFmtId="0" fontId="128" fillId="0" borderId="1" xfId="902" applyFont="1" applyBorder="1" applyAlignment="1">
      <alignment horizontal="center" vertical="center" wrapText="1"/>
    </xf>
    <xf numFmtId="3" fontId="128" fillId="0" borderId="1" xfId="902" applyNumberFormat="1" applyFont="1" applyBorder="1" applyAlignment="1">
      <alignment horizontal="center" vertical="center" wrapText="1"/>
    </xf>
    <xf numFmtId="4" fontId="129" fillId="0" borderId="1" xfId="902" applyNumberFormat="1" applyFont="1" applyBorder="1" applyAlignment="1" applyProtection="1">
      <alignment horizontal="center" vertical="center" wrapText="1"/>
      <protection locked="0"/>
    </xf>
    <xf numFmtId="168" fontId="125" fillId="0" borderId="1" xfId="962" applyNumberFormat="1" applyFont="1" applyBorder="1" applyAlignment="1">
      <alignment horizontal="center" vertical="center"/>
    </xf>
    <xf numFmtId="4" fontId="125" fillId="0" borderId="1" xfId="962" applyNumberFormat="1" applyFont="1" applyBorder="1" applyAlignment="1">
      <alignment horizontal="center" vertical="center"/>
    </xf>
    <xf numFmtId="4" fontId="130" fillId="0" borderId="1" xfId="902" applyNumberFormat="1" applyFont="1" applyBorder="1" applyAlignment="1" applyProtection="1">
      <alignment horizontal="center" vertical="center" wrapText="1"/>
      <protection locked="0"/>
    </xf>
    <xf numFmtId="168" fontId="128" fillId="0" borderId="1" xfId="962" applyNumberFormat="1" applyFont="1" applyBorder="1" applyAlignment="1">
      <alignment horizontal="center" vertical="center"/>
    </xf>
    <xf numFmtId="4" fontId="128" fillId="0" borderId="1" xfId="962" applyNumberFormat="1" applyFont="1" applyBorder="1" applyAlignment="1">
      <alignment horizontal="center" vertical="center"/>
    </xf>
    <xf numFmtId="4" fontId="128" fillId="0" borderId="1" xfId="962" applyNumberFormat="1" applyFont="1" applyBorder="1" applyAlignment="1">
      <alignment horizontal="center" vertical="center" wrapText="1"/>
    </xf>
    <xf numFmtId="168" fontId="128" fillId="0" borderId="17" xfId="962" applyNumberFormat="1" applyFont="1" applyBorder="1" applyAlignment="1">
      <alignment horizontal="center" vertical="center"/>
    </xf>
    <xf numFmtId="4" fontId="125" fillId="0" borderId="1" xfId="962" applyNumberFormat="1" applyFont="1" applyBorder="1" applyAlignment="1">
      <alignment horizontal="center" vertical="center" wrapText="1"/>
    </xf>
    <xf numFmtId="0" fontId="128" fillId="0" borderId="1" xfId="962" applyFont="1" applyBorder="1" applyAlignment="1">
      <alignment vertical="top" wrapText="1"/>
    </xf>
    <xf numFmtId="0" fontId="125" fillId="0" borderId="1" xfId="962" applyFont="1" applyBorder="1" applyAlignment="1">
      <alignment vertical="top" wrapText="1"/>
    </xf>
    <xf numFmtId="0" fontId="128" fillId="3" borderId="1" xfId="962" applyFont="1" applyFill="1" applyBorder="1" applyAlignment="1">
      <alignment vertical="top" wrapText="1"/>
    </xf>
    <xf numFmtId="0" fontId="128" fillId="0" borderId="1" xfId="962" applyFont="1" applyBorder="1" applyAlignment="1">
      <alignment horizontal="center" vertical="center" wrapText="1"/>
    </xf>
    <xf numFmtId="4" fontId="125" fillId="0" borderId="1" xfId="962" applyNumberFormat="1" applyFont="1" applyFill="1" applyBorder="1" applyAlignment="1">
      <alignment horizontal="center" vertical="center" wrapText="1"/>
    </xf>
    <xf numFmtId="0" fontId="128" fillId="0" borderId="1" xfId="962" applyFont="1" applyBorder="1" applyAlignment="1">
      <alignment horizontal="justify" vertical="top" wrapText="1"/>
    </xf>
    <xf numFmtId="168" fontId="128" fillId="0" borderId="1" xfId="962" applyNumberFormat="1" applyFont="1" applyBorder="1" applyAlignment="1">
      <alignment horizontal="justify" vertical="top" wrapText="1"/>
    </xf>
    <xf numFmtId="168" fontId="130" fillId="0" borderId="1" xfId="902" applyNumberFormat="1" applyFont="1" applyBorder="1" applyAlignment="1">
      <alignment horizontal="center" vertical="center" wrapText="1"/>
    </xf>
    <xf numFmtId="168" fontId="130" fillId="0" borderId="1" xfId="902" applyNumberFormat="1" applyFont="1" applyBorder="1" applyAlignment="1">
      <alignment horizontal="left" vertical="top" wrapText="1"/>
    </xf>
    <xf numFmtId="168" fontId="130" fillId="0" borderId="1" xfId="902" applyNumberFormat="1" applyFont="1" applyBorder="1" applyAlignment="1">
      <alignment vertical="top" wrapText="1"/>
    </xf>
    <xf numFmtId="0" fontId="128" fillId="0" borderId="1" xfId="1247" applyFont="1" applyBorder="1" applyAlignment="1">
      <alignment horizontal="center" vertical="center" wrapText="1"/>
    </xf>
    <xf numFmtId="49" fontId="131" fillId="0" borderId="1" xfId="1247" applyNumberFormat="1" applyFont="1" applyBorder="1" applyAlignment="1">
      <alignment horizontal="center" vertical="top" wrapText="1"/>
    </xf>
    <xf numFmtId="0" fontId="131" fillId="0" borderId="1" xfId="1247" applyFont="1" applyBorder="1" applyAlignment="1">
      <alignment horizontal="left" vertical="top" wrapText="1"/>
    </xf>
    <xf numFmtId="168" fontId="131" fillId="0" borderId="1" xfId="1247" applyNumberFormat="1" applyFont="1" applyBorder="1" applyAlignment="1">
      <alignment horizontal="left" vertical="top" wrapText="1"/>
    </xf>
    <xf numFmtId="168" fontId="131" fillId="0" borderId="1" xfId="1247" applyNumberFormat="1" applyFont="1" applyBorder="1" applyAlignment="1">
      <alignment horizontal="center" vertical="center" wrapText="1"/>
    </xf>
    <xf numFmtId="4" fontId="131" fillId="0" borderId="1" xfId="1247" applyNumberFormat="1" applyFont="1" applyBorder="1" applyAlignment="1">
      <alignment horizontal="justify" vertical="center" wrapText="1"/>
    </xf>
    <xf numFmtId="0" fontId="124" fillId="0" borderId="1" xfId="1247" applyFont="1" applyBorder="1" applyAlignment="1">
      <alignment horizontal="justify" vertical="center"/>
    </xf>
    <xf numFmtId="49" fontId="132" fillId="0" borderId="1" xfId="1247" applyNumberFormat="1" applyFont="1" applyBorder="1" applyAlignment="1">
      <alignment horizontal="center" vertical="top" wrapText="1"/>
    </xf>
    <xf numFmtId="0" fontId="132" fillId="0" borderId="1" xfId="1247" applyFont="1" applyBorder="1" applyAlignment="1">
      <alignment horizontal="left" vertical="top" wrapText="1"/>
    </xf>
    <xf numFmtId="168" fontId="132" fillId="0" borderId="1" xfId="1247" applyNumberFormat="1" applyFont="1" applyBorder="1" applyAlignment="1">
      <alignment horizontal="left" vertical="top" wrapText="1"/>
    </xf>
    <xf numFmtId="0" fontId="132" fillId="0" borderId="1" xfId="1247" applyFont="1" applyBorder="1" applyAlignment="1">
      <alignment vertical="top" wrapText="1"/>
    </xf>
    <xf numFmtId="0" fontId="125" fillId="0" borderId="1" xfId="1247" applyFont="1" applyBorder="1" applyAlignment="1">
      <alignment horizontal="center" vertical="center" wrapText="1"/>
    </xf>
    <xf numFmtId="167" fontId="125" fillId="0" borderId="1" xfId="1247" applyNumberFormat="1" applyFont="1" applyBorder="1" applyAlignment="1">
      <alignment horizontal="justify" vertical="top" wrapText="1"/>
    </xf>
    <xf numFmtId="0" fontId="130" fillId="0" borderId="1" xfId="1247" applyFont="1" applyBorder="1" applyAlignment="1" applyProtection="1">
      <alignment vertical="top" wrapText="1"/>
      <protection locked="0"/>
    </xf>
    <xf numFmtId="0" fontId="130" fillId="3" borderId="1" xfId="1247" applyFont="1" applyFill="1" applyBorder="1" applyAlignment="1" applyProtection="1">
      <alignment horizontal="left" vertical="top" wrapText="1"/>
      <protection locked="0"/>
    </xf>
    <xf numFmtId="0" fontId="129" fillId="0" borderId="1" xfId="1247" applyFont="1" applyBorder="1" applyAlignment="1" applyProtection="1">
      <alignment horizontal="center" vertical="center" wrapText="1"/>
      <protection locked="0"/>
    </xf>
    <xf numFmtId="0" fontId="125" fillId="0" borderId="1" xfId="1247" applyFont="1" applyBorder="1" applyAlignment="1">
      <alignment horizontal="justify" vertical="center"/>
    </xf>
    <xf numFmtId="0" fontId="131" fillId="0" borderId="1" xfId="1247" applyFont="1" applyBorder="1" applyAlignment="1">
      <alignment horizontal="left" vertical="center" wrapText="1"/>
    </xf>
    <xf numFmtId="4" fontId="131" fillId="0" borderId="1" xfId="1247" applyNumberFormat="1" applyFont="1" applyBorder="1" applyAlignment="1">
      <alignment horizontal="justify" vertical="top" wrapText="1"/>
    </xf>
    <xf numFmtId="0" fontId="130" fillId="0" borderId="1" xfId="1247" applyFont="1" applyBorder="1" applyAlignment="1" applyProtection="1">
      <alignment horizontal="left" vertical="top" wrapText="1"/>
      <protection locked="0"/>
    </xf>
    <xf numFmtId="0" fontId="125" fillId="0" borderId="1" xfId="1247" applyFont="1" applyBorder="1" applyAlignment="1">
      <alignment horizontal="center" vertical="top" wrapText="1"/>
    </xf>
    <xf numFmtId="49" fontId="132" fillId="0" borderId="1" xfId="1247" applyNumberFormat="1" applyFont="1" applyBorder="1" applyAlignment="1">
      <alignment horizontal="center" vertical="center" wrapText="1"/>
    </xf>
    <xf numFmtId="168" fontId="133" fillId="0" borderId="1" xfId="1247" applyNumberFormat="1" applyFont="1" applyBorder="1" applyAlignment="1">
      <alignment horizontal="justify" vertical="top" wrapText="1"/>
    </xf>
    <xf numFmtId="4" fontId="128" fillId="3" borderId="1" xfId="1" applyNumberFormat="1" applyFont="1" applyFill="1" applyBorder="1" applyAlignment="1">
      <alignment horizontal="center" vertical="center"/>
    </xf>
    <xf numFmtId="168" fontId="125" fillId="0" borderId="1" xfId="1" applyNumberFormat="1" applyFont="1" applyBorder="1" applyAlignment="1">
      <alignment horizontal="left" vertical="top" wrapText="1"/>
    </xf>
    <xf numFmtId="49" fontId="132" fillId="0" borderId="1" xfId="1247" applyNumberFormat="1" applyFont="1" applyBorder="1" applyAlignment="1">
      <alignment horizontal="center" vertical="top" wrapText="1"/>
    </xf>
    <xf numFmtId="49" fontId="128" fillId="0" borderId="1" xfId="1" applyNumberFormat="1" applyFont="1" applyBorder="1" applyAlignment="1">
      <alignment vertical="top" wrapText="1"/>
    </xf>
    <xf numFmtId="0" fontId="130" fillId="3" borderId="1" xfId="1247" applyFont="1" applyFill="1" applyBorder="1" applyAlignment="1" applyProtection="1">
      <alignment vertical="top" wrapText="1"/>
      <protection locked="0"/>
    </xf>
    <xf numFmtId="0" fontId="125" fillId="0" borderId="1" xfId="1" applyFont="1" applyBorder="1" applyAlignment="1">
      <alignment horizontal="center" vertical="center" wrapText="1"/>
    </xf>
    <xf numFmtId="0" fontId="124" fillId="0" borderId="1" xfId="1" applyFont="1" applyBorder="1" applyAlignment="1">
      <alignment horizontal="center" vertical="center" wrapText="1"/>
    </xf>
    <xf numFmtId="0" fontId="125" fillId="0" borderId="1" xfId="1" applyFont="1" applyBorder="1" applyAlignment="1">
      <alignment horizontal="center" vertical="center"/>
    </xf>
    <xf numFmtId="49" fontId="125" fillId="0" borderId="1" xfId="1" applyNumberFormat="1" applyFont="1" applyBorder="1" applyAlignment="1">
      <alignment horizontal="center" vertical="center" wrapText="1"/>
    </xf>
    <xf numFmtId="49" fontId="125" fillId="0" borderId="1" xfId="1" applyNumberFormat="1" applyFont="1" applyBorder="1" applyAlignment="1">
      <alignment horizontal="center" vertical="center"/>
    </xf>
    <xf numFmtId="49" fontId="128" fillId="0" borderId="1" xfId="1" applyNumberFormat="1" applyFont="1" applyBorder="1" applyAlignment="1">
      <alignment horizontal="center" vertical="center" wrapText="1"/>
    </xf>
    <xf numFmtId="168" fontId="112" fillId="0" borderId="0" xfId="1" applyNumberFormat="1" applyFont="1" applyAlignment="1">
      <alignment vertical="center"/>
    </xf>
    <xf numFmtId="0" fontId="104" fillId="0" borderId="0" xfId="878" applyFont="1" applyAlignment="1">
      <alignment horizontal="right" vertical="center"/>
    </xf>
    <xf numFmtId="0" fontId="104" fillId="0" borderId="0" xfId="1" applyFont="1" applyAlignment="1">
      <alignment vertical="center"/>
    </xf>
    <xf numFmtId="0" fontId="112" fillId="0" borderId="0" xfId="1" applyFont="1" applyAlignment="1">
      <alignment vertical="center"/>
    </xf>
    <xf numFmtId="168" fontId="124" fillId="0" borderId="1" xfId="1" applyNumberFormat="1" applyFont="1" applyBorder="1" applyAlignment="1">
      <alignment horizontal="center" vertical="center" wrapText="1"/>
    </xf>
    <xf numFmtId="49" fontId="102" fillId="0" borderId="13" xfId="1" applyNumberFormat="1" applyFont="1" applyBorder="1" applyAlignment="1">
      <alignment horizontal="center" vertical="center" wrapText="1"/>
    </xf>
    <xf numFmtId="49" fontId="102" fillId="0" borderId="14" xfId="1" applyNumberFormat="1" applyFont="1" applyBorder="1" applyAlignment="1">
      <alignment horizontal="center" vertical="center" wrapText="1"/>
    </xf>
    <xf numFmtId="0" fontId="140" fillId="0" borderId="1" xfId="1" applyFont="1" applyBorder="1" applyAlignment="1">
      <alignment horizontal="center" vertical="center"/>
    </xf>
    <xf numFmtId="4" fontId="112" fillId="0" borderId="1" xfId="1" applyNumberFormat="1" applyFont="1" applyBorder="1" applyAlignment="1">
      <alignment vertical="center"/>
    </xf>
    <xf numFmtId="4" fontId="112" fillId="0" borderId="1" xfId="1" applyNumberFormat="1" applyFont="1" applyBorder="1" applyAlignment="1">
      <alignment vertical="center" wrapText="1"/>
    </xf>
    <xf numFmtId="4" fontId="112" fillId="0" borderId="13" xfId="1" applyNumberFormat="1" applyFont="1" applyBorder="1" applyAlignment="1">
      <alignment vertical="center" wrapText="1"/>
    </xf>
    <xf numFmtId="4" fontId="112" fillId="0" borderId="0" xfId="1" applyNumberFormat="1" applyFont="1" applyAlignment="1">
      <alignment vertical="center"/>
    </xf>
    <xf numFmtId="49" fontId="126" fillId="0" borderId="1" xfId="1" applyNumberFormat="1" applyFont="1" applyBorder="1" applyAlignment="1">
      <alignment horizontal="center" vertical="center" wrapText="1"/>
    </xf>
    <xf numFmtId="4" fontId="102" fillId="0" borderId="1" xfId="1" applyNumberFormat="1" applyFont="1" applyBorder="1" applyAlignment="1">
      <alignment vertical="center"/>
    </xf>
    <xf numFmtId="4" fontId="42" fillId="0" borderId="1" xfId="1" applyNumberFormat="1" applyFont="1" applyBorder="1" applyAlignment="1">
      <alignment vertical="center"/>
    </xf>
    <xf numFmtId="4" fontId="42" fillId="0" borderId="13" xfId="1" applyNumberFormat="1" applyFont="1" applyBorder="1" applyAlignment="1">
      <alignment vertical="center"/>
    </xf>
    <xf numFmtId="4" fontId="47" fillId="0" borderId="0" xfId="1" applyNumberFormat="1" applyFont="1"/>
    <xf numFmtId="49" fontId="126" fillId="0" borderId="1" xfId="1" applyNumberFormat="1" applyFont="1" applyBorder="1" applyAlignment="1">
      <alignment horizontal="center" vertical="center"/>
    </xf>
    <xf numFmtId="4" fontId="102" fillId="0" borderId="12" xfId="1" applyNumberFormat="1" applyFont="1" applyBorder="1" applyAlignment="1">
      <alignment vertical="center"/>
    </xf>
    <xf numFmtId="167" fontId="104" fillId="0" borderId="12" xfId="1" applyNumberFormat="1" applyFont="1" applyBorder="1" applyAlignment="1">
      <alignment vertical="center"/>
    </xf>
    <xf numFmtId="167" fontId="104" fillId="0" borderId="18" xfId="1" applyNumberFormat="1" applyFont="1" applyBorder="1" applyAlignment="1">
      <alignment vertical="center"/>
    </xf>
    <xf numFmtId="4" fontId="43" fillId="0" borderId="1" xfId="1" applyNumberFormat="1" applyFont="1" applyBorder="1" applyAlignment="1">
      <alignment vertical="center"/>
    </xf>
    <xf numFmtId="167" fontId="104" fillId="0" borderId="1" xfId="1" applyNumberFormat="1" applyFont="1" applyBorder="1" applyAlignment="1">
      <alignment vertical="center"/>
    </xf>
    <xf numFmtId="167" fontId="104" fillId="0" borderId="13" xfId="1" applyNumberFormat="1" applyFont="1" applyBorder="1" applyAlignment="1">
      <alignment vertical="center"/>
    </xf>
    <xf numFmtId="4" fontId="102" fillId="0" borderId="17" xfId="1" applyNumberFormat="1" applyFont="1" applyBorder="1" applyAlignment="1">
      <alignment vertical="center"/>
    </xf>
    <xf numFmtId="167" fontId="104" fillId="0" borderId="17" xfId="1" applyNumberFormat="1" applyFont="1" applyBorder="1" applyAlignment="1">
      <alignment vertical="center"/>
    </xf>
    <xf numFmtId="167" fontId="104" fillId="0" borderId="19" xfId="1" applyNumberFormat="1" applyFont="1" applyBorder="1" applyAlignment="1">
      <alignment vertical="center"/>
    </xf>
    <xf numFmtId="0" fontId="114" fillId="0" borderId="0" xfId="1" applyFont="1"/>
    <xf numFmtId="4" fontId="112" fillId="0" borderId="13" xfId="1" applyNumberFormat="1" applyFont="1" applyBorder="1" applyAlignment="1">
      <alignment vertical="center"/>
    </xf>
    <xf numFmtId="167" fontId="46" fillId="0" borderId="1" xfId="1" applyNumberFormat="1" applyFont="1" applyBorder="1" applyAlignment="1">
      <alignment vertical="center"/>
    </xf>
    <xf numFmtId="4" fontId="46" fillId="0" borderId="1" xfId="1" applyNumberFormat="1" applyFont="1" applyBorder="1" applyAlignment="1">
      <alignment vertical="center"/>
    </xf>
    <xf numFmtId="4" fontId="43" fillId="0" borderId="13" xfId="1" applyNumberFormat="1" applyFont="1" applyBorder="1" applyAlignment="1">
      <alignment vertical="center"/>
    </xf>
    <xf numFmtId="2" fontId="42" fillId="0" borderId="1" xfId="1" applyNumberFormat="1" applyFont="1" applyBorder="1" applyAlignment="1">
      <alignment vertical="center"/>
    </xf>
    <xf numFmtId="2" fontId="42" fillId="0" borderId="13" xfId="1" applyNumberFormat="1" applyFont="1" applyBorder="1" applyAlignment="1">
      <alignment vertical="center"/>
    </xf>
    <xf numFmtId="4" fontId="42" fillId="0" borderId="0" xfId="1" applyNumberFormat="1" applyFont="1" applyAlignment="1">
      <alignment vertical="center"/>
    </xf>
    <xf numFmtId="2" fontId="42" fillId="0" borderId="0" xfId="1" applyNumberFormat="1" applyFont="1" applyAlignment="1">
      <alignment vertical="center"/>
    </xf>
    <xf numFmtId="0" fontId="42" fillId="0" borderId="1" xfId="1" applyFont="1" applyBorder="1" applyAlignment="1">
      <alignment vertical="center"/>
    </xf>
    <xf numFmtId="0" fontId="42" fillId="0" borderId="13" xfId="1" applyFont="1" applyBorder="1" applyAlignment="1">
      <alignment vertical="center"/>
    </xf>
    <xf numFmtId="0" fontId="127" fillId="3" borderId="1" xfId="1" applyFont="1" applyFill="1" applyBorder="1" applyAlignment="1">
      <alignment vertical="center"/>
    </xf>
    <xf numFmtId="0" fontId="126" fillId="3" borderId="1" xfId="1" applyFont="1" applyFill="1" applyBorder="1" applyAlignment="1">
      <alignment vertical="center"/>
    </xf>
    <xf numFmtId="4" fontId="46" fillId="0" borderId="13" xfId="1" applyNumberFormat="1" applyFont="1" applyBorder="1" applyAlignment="1">
      <alignment vertical="center"/>
    </xf>
    <xf numFmtId="2" fontId="46" fillId="0" borderId="1" xfId="1" applyNumberFormat="1" applyFont="1" applyBorder="1" applyAlignment="1">
      <alignment vertical="center"/>
    </xf>
    <xf numFmtId="2" fontId="46" fillId="0" borderId="13" xfId="1" applyNumberFormat="1" applyFont="1" applyBorder="1" applyAlignment="1">
      <alignment vertical="center"/>
    </xf>
    <xf numFmtId="2" fontId="102" fillId="0" borderId="1" xfId="1" applyNumberFormat="1" applyFont="1" applyBorder="1" applyAlignment="1">
      <alignment vertical="center"/>
    </xf>
    <xf numFmtId="2" fontId="42" fillId="0" borderId="17" xfId="1" applyNumberFormat="1" applyFont="1" applyBorder="1" applyAlignment="1">
      <alignment vertical="center"/>
    </xf>
    <xf numFmtId="167" fontId="42" fillId="0" borderId="1" xfId="1" applyNumberFormat="1" applyFont="1" applyBorder="1" applyAlignment="1">
      <alignment vertical="center"/>
    </xf>
    <xf numFmtId="167" fontId="42" fillId="0" borderId="13" xfId="1" applyNumberFormat="1" applyFont="1" applyBorder="1" applyAlignment="1">
      <alignment vertical="center"/>
    </xf>
    <xf numFmtId="4" fontId="104" fillId="0" borderId="0" xfId="1" applyNumberFormat="1" applyFont="1" applyAlignment="1">
      <alignment vertical="center"/>
    </xf>
    <xf numFmtId="49" fontId="43" fillId="0" borderId="0" xfId="0" applyNumberFormat="1" applyFont="1" applyAlignment="1">
      <alignment horizontal="center" vertical="center" wrapText="1"/>
    </xf>
    <xf numFmtId="4" fontId="42" fillId="0" borderId="0" xfId="0" applyNumberFormat="1" applyFont="1" applyAlignment="1">
      <alignment horizontal="center" vertical="center"/>
    </xf>
    <xf numFmtId="0" fontId="128" fillId="0" borderId="1" xfId="1" applyFont="1" applyBorder="1" applyAlignment="1">
      <alignment horizontal="left" vertical="top" wrapText="1"/>
    </xf>
    <xf numFmtId="168" fontId="128" fillId="0" borderId="1" xfId="1" applyNumberFormat="1" applyFont="1" applyBorder="1" applyAlignment="1">
      <alignment horizontal="left" vertical="top" wrapText="1"/>
    </xf>
    <xf numFmtId="49" fontId="128" fillId="0" borderId="1" xfId="1" applyNumberFormat="1" applyFont="1" applyBorder="1" applyAlignment="1">
      <alignment horizontal="center" vertical="top"/>
    </xf>
    <xf numFmtId="168" fontId="125" fillId="0" borderId="1" xfId="1" applyNumberFormat="1" applyFont="1" applyBorder="1" applyAlignment="1">
      <alignment vertical="center"/>
    </xf>
    <xf numFmtId="0" fontId="132" fillId="0" borderId="1" xfId="1" applyFont="1" applyFill="1" applyBorder="1" applyAlignment="1">
      <alignment horizontal="justify" vertical="top" wrapText="1"/>
    </xf>
    <xf numFmtId="0" fontId="104" fillId="3" borderId="0" xfId="821" applyFont="1" applyFill="1"/>
    <xf numFmtId="0" fontId="128" fillId="0" borderId="1" xfId="1247" applyFont="1" applyBorder="1" applyAlignment="1">
      <alignment horizontal="justify" vertical="top" wrapText="1"/>
    </xf>
    <xf numFmtId="0" fontId="125" fillId="0" borderId="1" xfId="962" applyFont="1" applyFill="1" applyBorder="1" applyAlignment="1">
      <alignment horizontal="left" vertical="top" wrapText="1"/>
    </xf>
    <xf numFmtId="49" fontId="130" fillId="0" borderId="17" xfId="902" applyNumberFormat="1" applyFont="1" applyBorder="1" applyAlignment="1">
      <alignment horizontal="center" vertical="center" wrapText="1"/>
    </xf>
    <xf numFmtId="168" fontId="130" fillId="0" borderId="17" xfId="902" applyNumberFormat="1" applyFont="1" applyBorder="1" applyAlignment="1">
      <alignment horizontal="left" vertical="top" wrapText="1"/>
    </xf>
    <xf numFmtId="49" fontId="125" fillId="0" borderId="0" xfId="2" applyNumberFormat="1" applyFont="1" applyAlignment="1">
      <alignment horizontal="center" vertical="center" wrapText="1"/>
    </xf>
    <xf numFmtId="0" fontId="128" fillId="0" borderId="0" xfId="2" applyFont="1" applyAlignment="1">
      <alignment vertical="top" wrapText="1"/>
    </xf>
    <xf numFmtId="168" fontId="128" fillId="0" borderId="0" xfId="2" applyNumberFormat="1" applyFont="1" applyAlignment="1">
      <alignment horizontal="center" vertical="center" wrapText="1"/>
    </xf>
    <xf numFmtId="0" fontId="128" fillId="0" borderId="0" xfId="2" applyFont="1" applyAlignment="1">
      <alignment horizontal="justify" vertical="top" wrapText="1"/>
    </xf>
    <xf numFmtId="0" fontId="128" fillId="0" borderId="0" xfId="962" applyFont="1" applyAlignment="1">
      <alignment horizontal="justify" vertical="top" wrapText="1"/>
    </xf>
    <xf numFmtId="49" fontId="125" fillId="0" borderId="0" xfId="962" applyNumberFormat="1" applyFont="1" applyAlignment="1">
      <alignment horizontal="center" vertical="center" wrapText="1"/>
    </xf>
    <xf numFmtId="0" fontId="128" fillId="0" borderId="0" xfId="962" applyFont="1" applyAlignment="1">
      <alignment vertical="top" wrapText="1"/>
    </xf>
    <xf numFmtId="0" fontId="128" fillId="0" borderId="0" xfId="962" applyFont="1" applyAlignment="1">
      <alignment horizontal="center" vertical="center" wrapText="1"/>
    </xf>
    <xf numFmtId="49" fontId="128" fillId="0" borderId="1" xfId="840" applyNumberFormat="1" applyFont="1" applyBorder="1" applyAlignment="1">
      <alignment vertical="center" wrapText="1"/>
    </xf>
    <xf numFmtId="49" fontId="130" fillId="0" borderId="1" xfId="840" applyNumberFormat="1" applyFont="1" applyBorder="1" applyAlignment="1">
      <alignment vertical="top" wrapText="1"/>
    </xf>
    <xf numFmtId="168" fontId="130" fillId="0" borderId="1" xfId="840" applyNumberFormat="1" applyFont="1" applyBorder="1" applyAlignment="1">
      <alignment vertical="top" wrapText="1"/>
    </xf>
    <xf numFmtId="0" fontId="130" fillId="0" borderId="1" xfId="840" applyFont="1" applyBorder="1" applyAlignment="1">
      <alignment vertical="center" wrapText="1"/>
    </xf>
    <xf numFmtId="49" fontId="129" fillId="0" borderId="1" xfId="840" applyNumberFormat="1" applyFont="1" applyBorder="1" applyAlignment="1">
      <alignment vertical="center" wrapText="1"/>
    </xf>
    <xf numFmtId="168" fontId="129" fillId="0" borderId="1" xfId="840" applyNumberFormat="1" applyFont="1" applyBorder="1" applyAlignment="1">
      <alignment vertical="top" wrapText="1"/>
    </xf>
    <xf numFmtId="4" fontId="125" fillId="3" borderId="1" xfId="1" applyNumberFormat="1" applyFont="1" applyFill="1" applyBorder="1" applyAlignment="1">
      <alignment horizontal="center" vertical="center" wrapText="1"/>
    </xf>
    <xf numFmtId="168" fontId="125" fillId="0" borderId="1" xfId="1" applyNumberFormat="1" applyFont="1" applyBorder="1" applyAlignment="1">
      <alignment horizontal="center" vertical="center" wrapText="1"/>
    </xf>
    <xf numFmtId="168" fontId="128" fillId="0" borderId="1" xfId="1" applyNumberFormat="1" applyFont="1" applyBorder="1" applyAlignment="1">
      <alignment horizontal="left" vertical="top" wrapText="1"/>
    </xf>
    <xf numFmtId="168" fontId="125" fillId="0" borderId="17" xfId="1" applyNumberFormat="1" applyFont="1" applyBorder="1" applyAlignment="1">
      <alignment horizontal="center" vertical="center" wrapText="1"/>
    </xf>
    <xf numFmtId="168" fontId="128" fillId="0" borderId="1" xfId="1" applyNumberFormat="1" applyFont="1" applyBorder="1" applyAlignment="1">
      <alignment horizontal="justify" vertical="top" wrapText="1"/>
    </xf>
    <xf numFmtId="168" fontId="128" fillId="0" borderId="12" xfId="1" applyNumberFormat="1" applyFont="1" applyBorder="1" applyAlignment="1">
      <alignment horizontal="center" vertical="center" wrapText="1"/>
    </xf>
    <xf numFmtId="168" fontId="128" fillId="0" borderId="17" xfId="1" applyNumberFormat="1" applyFont="1" applyBorder="1" applyAlignment="1">
      <alignment horizontal="center" vertical="center" wrapText="1"/>
    </xf>
    <xf numFmtId="168" fontId="128" fillId="0" borderId="1" xfId="1" applyNumberFormat="1" applyFont="1" applyBorder="1" applyAlignment="1">
      <alignment horizontal="center" vertical="center" wrapText="1"/>
    </xf>
    <xf numFmtId="0" fontId="130" fillId="0" borderId="17" xfId="840" applyFont="1" applyBorder="1" applyAlignment="1">
      <alignment horizontal="left" vertical="top" wrapText="1"/>
    </xf>
    <xf numFmtId="49" fontId="130" fillId="0" borderId="1" xfId="840" applyNumberFormat="1" applyFont="1" applyBorder="1" applyAlignment="1">
      <alignment horizontal="center" vertical="center" wrapText="1"/>
    </xf>
    <xf numFmtId="0" fontId="130" fillId="0" borderId="1" xfId="840" applyFont="1" applyBorder="1" applyAlignment="1">
      <alignment horizontal="left" vertical="top" wrapText="1"/>
    </xf>
    <xf numFmtId="0" fontId="130" fillId="0" borderId="1" xfId="840" applyFont="1" applyBorder="1" applyAlignment="1">
      <alignment horizontal="justify" vertical="top" wrapText="1"/>
    </xf>
    <xf numFmtId="49" fontId="128" fillId="0" borderId="1" xfId="1" applyNumberFormat="1" applyFont="1" applyBorder="1" applyAlignment="1">
      <alignment horizontal="center" vertical="center" wrapText="1"/>
    </xf>
    <xf numFmtId="0" fontId="128" fillId="0" borderId="1" xfId="1" applyFont="1" applyBorder="1" applyAlignment="1">
      <alignment horizontal="left" vertical="top" wrapText="1"/>
    </xf>
    <xf numFmtId="0" fontId="130" fillId="0" borderId="1" xfId="1" applyFont="1" applyBorder="1" applyAlignment="1">
      <alignment horizontal="justify" vertical="top" wrapText="1"/>
    </xf>
    <xf numFmtId="0" fontId="128" fillId="0" borderId="1" xfId="1" applyFont="1" applyBorder="1" applyAlignment="1">
      <alignment horizontal="justify" vertical="top" wrapText="1"/>
    </xf>
    <xf numFmtId="0" fontId="130" fillId="3" borderId="1" xfId="1" applyFont="1" applyFill="1" applyBorder="1" applyAlignment="1">
      <alignment horizontal="justify" vertical="top" wrapText="1"/>
    </xf>
    <xf numFmtId="49" fontId="128" fillId="0" borderId="12" xfId="1" applyNumberFormat="1" applyFont="1" applyBorder="1" applyAlignment="1">
      <alignment horizontal="center" vertical="center" wrapText="1"/>
    </xf>
    <xf numFmtId="0" fontId="128" fillId="0" borderId="12" xfId="1" applyFont="1" applyBorder="1" applyAlignment="1">
      <alignment horizontal="left" vertical="top" wrapText="1"/>
    </xf>
    <xf numFmtId="0" fontId="128" fillId="0" borderId="17" xfId="1" applyFont="1" applyBorder="1" applyAlignment="1">
      <alignment horizontal="left" vertical="top" wrapText="1"/>
    </xf>
    <xf numFmtId="0" fontId="135" fillId="0" borderId="1" xfId="1" applyFont="1" applyBorder="1" applyAlignment="1">
      <alignment horizontal="left" vertical="top" wrapText="1"/>
    </xf>
    <xf numFmtId="49" fontId="133" fillId="0" borderId="1" xfId="1" applyNumberFormat="1" applyFont="1" applyBorder="1" applyAlignment="1">
      <alignment horizontal="center" vertical="center" wrapText="1"/>
    </xf>
    <xf numFmtId="0" fontId="133" fillId="0" borderId="1" xfId="1" applyFont="1" applyBorder="1" applyAlignment="1">
      <alignment horizontal="left" vertical="top" wrapText="1"/>
    </xf>
    <xf numFmtId="49" fontId="128" fillId="0" borderId="1" xfId="1" applyNumberFormat="1" applyFont="1" applyBorder="1" applyAlignment="1">
      <alignment horizontal="left" vertical="top" wrapText="1"/>
    </xf>
    <xf numFmtId="0" fontId="130" fillId="0" borderId="1" xfId="840" applyFont="1" applyBorder="1" applyAlignment="1">
      <alignment horizontal="center" vertical="center" wrapText="1"/>
    </xf>
    <xf numFmtId="49" fontId="128" fillId="0" borderId="1" xfId="840" applyNumberFormat="1" applyFont="1" applyBorder="1" applyAlignment="1">
      <alignment horizontal="center" vertical="center" wrapText="1"/>
    </xf>
    <xf numFmtId="0" fontId="128" fillId="0" borderId="1" xfId="840" applyFont="1" applyBorder="1" applyAlignment="1">
      <alignment horizontal="left" vertical="top" wrapText="1"/>
    </xf>
    <xf numFmtId="49" fontId="130" fillId="0" borderId="1" xfId="840" applyNumberFormat="1" applyFont="1" applyBorder="1" applyAlignment="1">
      <alignment horizontal="left" vertical="top" wrapText="1"/>
    </xf>
    <xf numFmtId="49" fontId="129" fillId="0" borderId="1" xfId="840" applyNumberFormat="1" applyFont="1" applyBorder="1" applyAlignment="1">
      <alignment horizontal="left" vertical="top" wrapText="1"/>
    </xf>
    <xf numFmtId="0" fontId="128" fillId="0" borderId="1" xfId="1" applyFont="1" applyBorder="1" applyAlignment="1">
      <alignment horizontal="center" vertical="center"/>
    </xf>
    <xf numFmtId="0" fontId="125" fillId="0" borderId="1" xfId="1" applyFont="1" applyBorder="1" applyAlignment="1">
      <alignment horizontal="left" vertical="top" wrapText="1"/>
    </xf>
    <xf numFmtId="0" fontId="128" fillId="0" borderId="1" xfId="1" applyFont="1" applyFill="1" applyBorder="1" applyAlignment="1">
      <alignment horizontal="justify" vertical="top" wrapText="1"/>
    </xf>
    <xf numFmtId="0" fontId="128" fillId="3" borderId="1" xfId="1" applyFont="1" applyFill="1" applyBorder="1" applyAlignment="1">
      <alignment horizontal="justify" vertical="top" wrapText="1"/>
    </xf>
    <xf numFmtId="168" fontId="128" fillId="3" borderId="12" xfId="1" applyNumberFormat="1" applyFont="1" applyFill="1" applyBorder="1" applyAlignment="1">
      <alignment horizontal="center" vertical="center" wrapText="1"/>
    </xf>
    <xf numFmtId="168" fontId="128" fillId="0" borderId="17" xfId="962" applyNumberFormat="1" applyFont="1" applyBorder="1" applyAlignment="1">
      <alignment horizontal="justify" vertical="top"/>
    </xf>
    <xf numFmtId="0" fontId="125" fillId="0" borderId="17" xfId="1" applyFont="1" applyBorder="1" applyAlignment="1">
      <alignment horizontal="left" vertical="top" wrapText="1"/>
    </xf>
    <xf numFmtId="0" fontId="125" fillId="0" borderId="1" xfId="881" applyFont="1" applyFill="1" applyBorder="1" applyAlignment="1">
      <alignment horizontal="left" vertical="top" wrapText="1"/>
    </xf>
    <xf numFmtId="49" fontId="132" fillId="0" borderId="1" xfId="1247" applyNumberFormat="1" applyFont="1" applyBorder="1" applyAlignment="1">
      <alignment vertical="top" wrapText="1"/>
    </xf>
    <xf numFmtId="0" fontId="133" fillId="0" borderId="1" xfId="1" applyFont="1" applyFill="1" applyBorder="1" applyAlignment="1">
      <alignment horizontal="left" wrapText="1"/>
    </xf>
    <xf numFmtId="4" fontId="42" fillId="0" borderId="0" xfId="1" applyNumberFormat="1" applyFont="1" applyBorder="1" applyAlignment="1">
      <alignment vertical="center"/>
    </xf>
    <xf numFmtId="2" fontId="42" fillId="0" borderId="0" xfId="1" applyNumberFormat="1" applyFont="1" applyBorder="1" applyAlignment="1">
      <alignment vertical="center"/>
    </xf>
    <xf numFmtId="4" fontId="112" fillId="0" borderId="0" xfId="1" applyNumberFormat="1" applyFont="1" applyBorder="1" applyAlignment="1">
      <alignment vertical="center"/>
    </xf>
    <xf numFmtId="0" fontId="125" fillId="0" borderId="0" xfId="1" applyFont="1" applyFill="1" applyAlignment="1">
      <alignment vertical="center"/>
    </xf>
    <xf numFmtId="4" fontId="125" fillId="0" borderId="0" xfId="1" applyNumberFormat="1" applyFont="1" applyFill="1" applyAlignment="1">
      <alignment vertical="center"/>
    </xf>
    <xf numFmtId="4" fontId="128" fillId="0" borderId="0" xfId="1" applyNumberFormat="1" applyFont="1" applyFill="1"/>
    <xf numFmtId="4" fontId="128" fillId="0" borderId="0" xfId="1" applyNumberFormat="1" applyFont="1" applyFill="1" applyAlignment="1">
      <alignment vertical="center"/>
    </xf>
    <xf numFmtId="168" fontId="128" fillId="0" borderId="0" xfId="1" applyNumberFormat="1" applyFont="1" applyFill="1" applyAlignment="1">
      <alignment vertical="center"/>
    </xf>
    <xf numFmtId="0" fontId="128" fillId="0" borderId="0" xfId="1" applyFont="1" applyAlignment="1">
      <alignment horizontal="justify"/>
    </xf>
    <xf numFmtId="49" fontId="128" fillId="0" borderId="0" xfId="1" applyNumberFormat="1" applyFont="1" applyAlignment="1">
      <alignment horizontal="center" vertical="top" wrapText="1"/>
    </xf>
    <xf numFmtId="0" fontId="125" fillId="0" borderId="0" xfId="1" applyFont="1" applyAlignment="1">
      <alignment horizontal="left" vertical="center" wrapText="1"/>
    </xf>
    <xf numFmtId="168" fontId="125" fillId="0" borderId="0" xfId="1" applyNumberFormat="1" applyFont="1" applyAlignment="1">
      <alignment horizontal="center" vertical="center"/>
    </xf>
    <xf numFmtId="168" fontId="125" fillId="0" borderId="0" xfId="1" applyNumberFormat="1" applyFont="1" applyAlignment="1">
      <alignment horizontal="center" vertical="center" wrapText="1"/>
    </xf>
    <xf numFmtId="168" fontId="125" fillId="0" borderId="0" xfId="1" applyNumberFormat="1" applyFont="1" applyAlignment="1">
      <alignment horizontal="justify"/>
    </xf>
    <xf numFmtId="167" fontId="125" fillId="0" borderId="0" xfId="1" applyNumberFormat="1" applyFont="1" applyAlignment="1">
      <alignment horizontal="justify"/>
    </xf>
    <xf numFmtId="0" fontId="128" fillId="0" borderId="1" xfId="1" applyFont="1" applyBorder="1" applyAlignment="1">
      <alignment horizontal="left" vertical="top" wrapText="1"/>
    </xf>
    <xf numFmtId="168" fontId="128" fillId="0" borderId="17" xfId="1" applyNumberFormat="1" applyFont="1" applyBorder="1" applyAlignment="1">
      <alignment horizontal="center" vertical="center" wrapText="1"/>
    </xf>
    <xf numFmtId="49" fontId="128" fillId="0" borderId="1" xfId="1" applyNumberFormat="1" applyFont="1" applyBorder="1" applyAlignment="1">
      <alignment horizontal="center" vertical="center" wrapText="1"/>
    </xf>
    <xf numFmtId="167" fontId="128" fillId="0" borderId="1" xfId="1" applyNumberFormat="1" applyFont="1" applyBorder="1" applyAlignment="1">
      <alignment horizontal="left" vertical="top" wrapText="1"/>
    </xf>
    <xf numFmtId="1" fontId="125" fillId="0" borderId="17" xfId="895" applyNumberFormat="1" applyFont="1" applyBorder="1" applyAlignment="1">
      <alignment horizontal="center" vertical="top" wrapText="1"/>
    </xf>
    <xf numFmtId="1" fontId="125" fillId="0" borderId="1" xfId="895" applyNumberFormat="1" applyFont="1" applyBorder="1" applyAlignment="1">
      <alignment horizontal="left" vertical="top" wrapText="1"/>
    </xf>
    <xf numFmtId="1" fontId="128" fillId="0" borderId="17" xfId="895" applyNumberFormat="1" applyFont="1" applyBorder="1" applyAlignment="1">
      <alignment horizontal="center" vertical="top" wrapText="1"/>
    </xf>
    <xf numFmtId="0" fontId="135" fillId="0" borderId="1" xfId="0" applyFont="1" applyBorder="1" applyAlignment="1">
      <alignment vertical="top" wrapText="1"/>
    </xf>
    <xf numFmtId="0" fontId="133" fillId="0" borderId="1" xfId="0" applyFont="1" applyBorder="1" applyAlignment="1">
      <alignment vertical="top" wrapText="1"/>
    </xf>
    <xf numFmtId="167" fontId="128" fillId="28" borderId="1" xfId="1" applyNumberFormat="1" applyFont="1" applyFill="1" applyBorder="1" applyAlignment="1">
      <alignment horizontal="center" vertical="center" wrapText="1"/>
    </xf>
    <xf numFmtId="2" fontId="128" fillId="28" borderId="1" xfId="1" applyNumberFormat="1" applyFont="1" applyFill="1" applyBorder="1" applyAlignment="1">
      <alignment horizontal="center" vertical="center"/>
    </xf>
    <xf numFmtId="0" fontId="128" fillId="28" borderId="1" xfId="895" applyFont="1" applyFill="1" applyBorder="1" applyAlignment="1">
      <alignment horizontal="left" vertical="top" wrapText="1"/>
    </xf>
    <xf numFmtId="0" fontId="132" fillId="28" borderId="16" xfId="1" applyFont="1" applyFill="1" applyBorder="1" applyAlignment="1">
      <alignment horizontal="center" vertical="center" wrapText="1"/>
    </xf>
    <xf numFmtId="0" fontId="47" fillId="28" borderId="0" xfId="1" applyFont="1" applyFill="1"/>
    <xf numFmtId="0" fontId="132" fillId="28" borderId="16" xfId="1" applyFont="1" applyFill="1" applyBorder="1" applyAlignment="1">
      <alignment horizontal="left" vertical="top" wrapText="1"/>
    </xf>
    <xf numFmtId="0" fontId="132" fillId="28" borderId="16" xfId="1" applyFont="1" applyFill="1" applyBorder="1" applyAlignment="1">
      <alignment horizontal="center" vertical="top" wrapText="1"/>
    </xf>
    <xf numFmtId="0" fontId="132" fillId="28" borderId="16" xfId="1" applyFont="1" applyFill="1" applyBorder="1" applyAlignment="1">
      <alignment horizontal="justify" vertical="top" wrapText="1"/>
    </xf>
    <xf numFmtId="0" fontId="47" fillId="0" borderId="0" xfId="1" applyFont="1" applyFill="1"/>
    <xf numFmtId="0" fontId="43" fillId="0" borderId="0" xfId="895" applyFont="1" applyAlignment="1">
      <alignment vertical="center" wrapText="1"/>
    </xf>
    <xf numFmtId="2" fontId="128" fillId="0" borderId="1" xfId="1" applyNumberFormat="1" applyFont="1" applyFill="1" applyBorder="1" applyAlignment="1">
      <alignment horizontal="center" vertical="center" wrapText="1"/>
    </xf>
    <xf numFmtId="167" fontId="128" fillId="0" borderId="1" xfId="1" applyNumberFormat="1" applyFont="1" applyFill="1" applyBorder="1" applyAlignment="1">
      <alignment horizontal="center" vertical="center" wrapText="1"/>
    </xf>
    <xf numFmtId="0" fontId="125" fillId="0" borderId="1" xfId="895" applyFont="1" applyBorder="1" applyAlignment="1">
      <alignment horizontal="left" vertical="top" wrapText="1"/>
    </xf>
    <xf numFmtId="4" fontId="125" fillId="0" borderId="1" xfId="895" applyNumberFormat="1" applyFont="1" applyBorder="1" applyAlignment="1">
      <alignment horizontal="center" vertical="center" wrapText="1"/>
    </xf>
    <xf numFmtId="0" fontId="128" fillId="0" borderId="1" xfId="895" applyFont="1" applyBorder="1" applyAlignment="1">
      <alignment horizontal="left" vertical="top" wrapText="1"/>
    </xf>
    <xf numFmtId="4" fontId="128" fillId="0" borderId="1" xfId="895" applyNumberFormat="1" applyFont="1" applyBorder="1" applyAlignment="1">
      <alignment horizontal="center" vertical="center" wrapText="1"/>
    </xf>
    <xf numFmtId="168" fontId="128" fillId="0" borderId="1" xfId="895" applyNumberFormat="1" applyFont="1" applyBorder="1" applyAlignment="1">
      <alignment horizontal="center" vertical="center" wrapText="1"/>
    </xf>
    <xf numFmtId="1" fontId="128" fillId="0" borderId="1" xfId="895" applyNumberFormat="1" applyFont="1" applyFill="1" applyBorder="1" applyAlignment="1">
      <alignment horizontal="left" vertical="top" wrapText="1"/>
    </xf>
    <xf numFmtId="0" fontId="128" fillId="0" borderId="1" xfId="895" applyFont="1" applyFill="1" applyBorder="1" applyAlignment="1">
      <alignment horizontal="left" vertical="top" wrapText="1"/>
    </xf>
    <xf numFmtId="0" fontId="133" fillId="0" borderId="1" xfId="1" applyFont="1" applyFill="1" applyBorder="1" applyAlignment="1">
      <alignment horizontal="left" vertical="top" wrapText="1"/>
    </xf>
    <xf numFmtId="0" fontId="133" fillId="0" borderId="1" xfId="1" applyFont="1" applyFill="1" applyBorder="1" applyAlignment="1">
      <alignment horizontal="left" wrapText="1"/>
    </xf>
    <xf numFmtId="4" fontId="125" fillId="0" borderId="1" xfId="1" applyNumberFormat="1" applyFont="1" applyBorder="1" applyAlignment="1">
      <alignment horizontal="center" vertical="center" wrapText="1"/>
    </xf>
    <xf numFmtId="0" fontId="133" fillId="0" borderId="1" xfId="1" applyFont="1" applyFill="1" applyBorder="1" applyAlignment="1">
      <alignment horizontal="left" vertical="center" wrapText="1"/>
    </xf>
    <xf numFmtId="49" fontId="133" fillId="0" borderId="1" xfId="1248" applyNumberFormat="1" applyFont="1" applyBorder="1" applyAlignment="1">
      <alignment horizontal="center" vertical="top"/>
    </xf>
    <xf numFmtId="0" fontId="133" fillId="0" borderId="1" xfId="1248" applyFont="1" applyBorder="1" applyAlignment="1">
      <alignment horizontal="left" vertical="top" wrapText="1"/>
    </xf>
    <xf numFmtId="49" fontId="135" fillId="0" borderId="1" xfId="1248" applyNumberFormat="1" applyFont="1" applyBorder="1" applyAlignment="1">
      <alignment horizontal="center" vertical="top"/>
    </xf>
    <xf numFmtId="0" fontId="135" fillId="0" borderId="1" xfId="1248" applyFont="1" applyBorder="1" applyAlignment="1">
      <alignment horizontal="left" vertical="top" wrapText="1"/>
    </xf>
    <xf numFmtId="4" fontId="128" fillId="0" borderId="0" xfId="1" applyNumberFormat="1" applyFont="1" applyAlignment="1">
      <alignment horizontal="left"/>
    </xf>
    <xf numFmtId="0" fontId="136" fillId="0" borderId="1" xfId="1248" applyFont="1" applyBorder="1" applyAlignment="1">
      <alignment horizontal="left" vertical="top"/>
    </xf>
    <xf numFmtId="0" fontId="128" fillId="0" borderId="1" xfId="1248" applyFont="1" applyBorder="1" applyAlignment="1">
      <alignment horizontal="left" vertical="top"/>
    </xf>
    <xf numFmtId="0" fontId="128" fillId="0" borderId="1" xfId="1248" applyFont="1" applyBorder="1" applyAlignment="1">
      <alignment horizontal="left" vertical="top" wrapText="1"/>
    </xf>
    <xf numFmtId="0" fontId="125" fillId="0" borderId="1" xfId="1248" applyFont="1" applyBorder="1" applyAlignment="1">
      <alignment horizontal="left" vertical="top"/>
    </xf>
    <xf numFmtId="0" fontId="138" fillId="0" borderId="1" xfId="1248" applyFont="1" applyBorder="1" applyAlignment="1">
      <alignment horizontal="left" vertical="top"/>
    </xf>
    <xf numFmtId="0" fontId="133" fillId="0" borderId="1" xfId="1248" applyFont="1" applyBorder="1" applyAlignment="1">
      <alignment horizontal="left" vertical="top"/>
    </xf>
    <xf numFmtId="4" fontId="26" fillId="0" borderId="0" xfId="1248" applyNumberFormat="1" applyAlignment="1">
      <alignment horizontal="left"/>
    </xf>
    <xf numFmtId="0" fontId="143" fillId="0" borderId="1" xfId="0" applyFont="1" applyBorder="1" applyAlignment="1">
      <alignment horizontal="left" vertical="center" wrapText="1"/>
    </xf>
    <xf numFmtId="0" fontId="133" fillId="0" borderId="12" xfId="1249" applyFont="1" applyBorder="1" applyAlignment="1">
      <alignment horizontal="left" vertical="top" wrapText="1"/>
    </xf>
    <xf numFmtId="168" fontId="125" fillId="0" borderId="12" xfId="1248" applyNumberFormat="1" applyFont="1" applyFill="1" applyBorder="1" applyAlignment="1">
      <alignment horizontal="justify" vertical="top"/>
    </xf>
    <xf numFmtId="167" fontId="125" fillId="0" borderId="1" xfId="1" applyNumberFormat="1" applyFont="1" applyBorder="1" applyAlignment="1">
      <alignment horizontal="left" vertical="center" wrapText="1"/>
    </xf>
    <xf numFmtId="0" fontId="128" fillId="0" borderId="1" xfId="1" applyFont="1" applyBorder="1" applyAlignment="1">
      <alignment horizontal="justify" vertical="top" wrapText="1"/>
    </xf>
    <xf numFmtId="0" fontId="128" fillId="3" borderId="1" xfId="1" applyFont="1" applyFill="1" applyBorder="1" applyAlignment="1">
      <alignment horizontal="justify" vertical="top" wrapText="1"/>
    </xf>
    <xf numFmtId="0" fontId="128" fillId="0" borderId="1" xfId="1" applyFont="1" applyBorder="1" applyAlignment="1">
      <alignment horizontal="left" vertical="top" wrapText="1"/>
    </xf>
    <xf numFmtId="168" fontId="125" fillId="0" borderId="1" xfId="1" applyNumberFormat="1" applyFont="1" applyBorder="1" applyAlignment="1">
      <alignment horizontal="center" vertical="center" wrapText="1"/>
    </xf>
    <xf numFmtId="168" fontId="128" fillId="0" borderId="1" xfId="1" applyNumberFormat="1" applyFont="1" applyBorder="1" applyAlignment="1">
      <alignment horizontal="center" vertical="center" wrapText="1"/>
    </xf>
    <xf numFmtId="0" fontId="128" fillId="0" borderId="17" xfId="1" applyFont="1" applyBorder="1" applyAlignment="1">
      <alignment horizontal="left" vertical="top" wrapText="1"/>
    </xf>
    <xf numFmtId="49" fontId="129" fillId="0" borderId="1" xfId="840" applyNumberFormat="1" applyFont="1" applyBorder="1" applyAlignment="1">
      <alignment horizontal="left" vertical="top" wrapText="1"/>
    </xf>
    <xf numFmtId="49" fontId="130" fillId="0" borderId="1" xfId="840" applyNumberFormat="1" applyFont="1" applyBorder="1" applyAlignment="1">
      <alignment horizontal="center" vertical="center" wrapText="1"/>
    </xf>
    <xf numFmtId="49" fontId="128" fillId="0" borderId="1" xfId="1" applyNumberFormat="1" applyFont="1" applyBorder="1" applyAlignment="1">
      <alignment horizontal="left" vertical="top" wrapText="1"/>
    </xf>
    <xf numFmtId="0" fontId="130" fillId="0" borderId="1" xfId="840" applyFont="1" applyBorder="1" applyAlignment="1">
      <alignment horizontal="center" vertical="center" wrapText="1"/>
    </xf>
    <xf numFmtId="49" fontId="128" fillId="0" borderId="1" xfId="840" applyNumberFormat="1" applyFont="1" applyBorder="1" applyAlignment="1">
      <alignment horizontal="center" vertical="center" wrapText="1"/>
    </xf>
    <xf numFmtId="0" fontId="128" fillId="0" borderId="1" xfId="840" applyFont="1" applyBorder="1" applyAlignment="1">
      <alignment horizontal="left" vertical="top" wrapText="1"/>
    </xf>
    <xf numFmtId="168" fontId="128" fillId="0" borderId="1" xfId="840" applyNumberFormat="1" applyFont="1" applyBorder="1" applyAlignment="1">
      <alignment horizontal="justify" vertical="top" wrapText="1"/>
    </xf>
    <xf numFmtId="49" fontId="130" fillId="0" borderId="1" xfId="840" applyNumberFormat="1" applyFont="1" applyBorder="1" applyAlignment="1">
      <alignment horizontal="left" vertical="top" wrapText="1"/>
    </xf>
    <xf numFmtId="0" fontId="135" fillId="0" borderId="1" xfId="1" applyFont="1" applyBorder="1" applyAlignment="1">
      <alignment horizontal="left" vertical="top" wrapText="1"/>
    </xf>
    <xf numFmtId="49" fontId="133" fillId="0" borderId="1" xfId="1" applyNumberFormat="1" applyFont="1" applyBorder="1" applyAlignment="1">
      <alignment horizontal="center" vertical="center" wrapText="1"/>
    </xf>
    <xf numFmtId="0" fontId="133" fillId="0" borderId="1" xfId="1" applyFont="1" applyBorder="1" applyAlignment="1">
      <alignment horizontal="left" vertical="top" wrapText="1"/>
    </xf>
    <xf numFmtId="49" fontId="128" fillId="0" borderId="1" xfId="1" applyNumberFormat="1" applyFont="1" applyBorder="1" applyAlignment="1">
      <alignment horizontal="center" vertical="center" wrapText="1"/>
    </xf>
    <xf numFmtId="0" fontId="130" fillId="0" borderId="1" xfId="840" applyFont="1" applyBorder="1" applyAlignment="1">
      <alignment horizontal="left" vertical="top" wrapText="1"/>
    </xf>
    <xf numFmtId="0" fontId="145" fillId="0" borderId="0" xfId="840" applyFont="1" applyAlignment="1">
      <alignment wrapText="1"/>
    </xf>
    <xf numFmtId="0" fontId="125" fillId="0" borderId="12" xfId="1" applyFont="1" applyBorder="1" applyAlignment="1">
      <alignment horizontal="center" vertical="center" wrapText="1"/>
    </xf>
    <xf numFmtId="0" fontId="125" fillId="0" borderId="17" xfId="1" applyFont="1" applyBorder="1" applyAlignment="1">
      <alignment horizontal="left" vertical="top" wrapText="1"/>
    </xf>
    <xf numFmtId="49" fontId="128" fillId="0" borderId="12" xfId="1" applyNumberFormat="1" applyFont="1" applyBorder="1" applyAlignment="1">
      <alignment horizontal="center" vertical="center" wrapText="1"/>
    </xf>
    <xf numFmtId="0" fontId="130" fillId="3" borderId="17" xfId="1" applyFont="1" applyFill="1" applyBorder="1" applyAlignment="1">
      <alignment horizontal="justify" vertical="top" wrapText="1"/>
    </xf>
    <xf numFmtId="0" fontId="125" fillId="0" borderId="1" xfId="1" applyFont="1" applyBorder="1" applyAlignment="1">
      <alignment horizontal="center" vertical="center" wrapText="1"/>
    </xf>
    <xf numFmtId="0" fontId="128" fillId="0" borderId="1" xfId="1" applyFont="1" applyBorder="1" applyAlignment="1">
      <alignment horizontal="center" vertical="top" wrapText="1"/>
    </xf>
    <xf numFmtId="0" fontId="104" fillId="0" borderId="0" xfId="1" applyFont="1"/>
    <xf numFmtId="0" fontId="128" fillId="0" borderId="1" xfId="1" applyFont="1" applyBorder="1" applyAlignment="1">
      <alignment horizontal="left" vertical="top" wrapText="1"/>
    </xf>
    <xf numFmtId="167" fontId="125" fillId="0" borderId="1" xfId="1" applyNumberFormat="1" applyFont="1" applyBorder="1" applyAlignment="1">
      <alignment horizontal="center" vertical="top" wrapText="1"/>
    </xf>
    <xf numFmtId="0" fontId="125" fillId="0" borderId="1" xfId="1" applyFont="1" applyBorder="1" applyAlignment="1">
      <alignment horizontal="left" vertical="top" wrapText="1"/>
    </xf>
    <xf numFmtId="0" fontId="125" fillId="0" borderId="17" xfId="1" applyFont="1" applyBorder="1" applyAlignment="1">
      <alignment horizontal="center" vertical="center" wrapText="1"/>
    </xf>
    <xf numFmtId="167" fontId="128" fillId="0" borderId="1" xfId="1" applyNumberFormat="1" applyFont="1" applyFill="1" applyBorder="1" applyAlignment="1">
      <alignment horizontal="justify" vertical="top" wrapText="1"/>
    </xf>
    <xf numFmtId="167" fontId="128" fillId="0" borderId="1" xfId="1" applyNumberFormat="1" applyFont="1" applyFill="1" applyBorder="1" applyAlignment="1">
      <alignment horizontal="justify" vertical="top"/>
    </xf>
    <xf numFmtId="49" fontId="128" fillId="0" borderId="1" xfId="1" applyNumberFormat="1" applyFont="1" applyFill="1" applyBorder="1" applyAlignment="1">
      <alignment horizontal="center" vertical="top"/>
    </xf>
    <xf numFmtId="49" fontId="128" fillId="0" borderId="12" xfId="1" applyNumberFormat="1" applyFont="1" applyBorder="1" applyAlignment="1">
      <alignment horizontal="center" vertical="top" wrapText="1"/>
    </xf>
    <xf numFmtId="0" fontId="128" fillId="0" borderId="0" xfId="2" applyFont="1" applyAlignment="1">
      <alignment horizontal="center" vertical="center" wrapText="1"/>
    </xf>
    <xf numFmtId="0" fontId="128" fillId="0" borderId="17" xfId="962" applyFont="1" applyBorder="1" applyAlignment="1">
      <alignment horizontal="left" vertical="top" wrapText="1"/>
    </xf>
    <xf numFmtId="0" fontId="125" fillId="0" borderId="1" xfId="962" applyFont="1" applyBorder="1" applyAlignment="1">
      <alignment horizontal="left" vertical="top" wrapText="1"/>
    </xf>
    <xf numFmtId="0" fontId="125" fillId="0" borderId="1" xfId="962" applyFont="1" applyFill="1" applyBorder="1" applyAlignment="1">
      <alignment horizontal="center" vertical="center" wrapText="1"/>
    </xf>
    <xf numFmtId="0" fontId="125" fillId="0" borderId="17" xfId="962" applyFont="1" applyBorder="1" applyAlignment="1">
      <alignment horizontal="left" vertical="top" wrapText="1"/>
    </xf>
    <xf numFmtId="0" fontId="128" fillId="0" borderId="1" xfId="962" applyFont="1" applyBorder="1" applyAlignment="1">
      <alignment horizontal="left" vertical="top" wrapText="1"/>
    </xf>
    <xf numFmtId="49" fontId="128" fillId="0" borderId="1" xfId="962" applyNumberFormat="1" applyFont="1" applyBorder="1" applyAlignment="1">
      <alignment horizontal="justify" vertical="top" wrapText="1"/>
    </xf>
    <xf numFmtId="49" fontId="128" fillId="3" borderId="1" xfId="962" applyNumberFormat="1" applyFont="1" applyFill="1" applyBorder="1" applyAlignment="1">
      <alignment horizontal="center" vertical="center" wrapText="1"/>
    </xf>
    <xf numFmtId="0" fontId="125" fillId="0" borderId="1" xfId="962" applyFont="1" applyBorder="1" applyAlignment="1">
      <alignment horizontal="center" vertical="center" wrapText="1"/>
    </xf>
    <xf numFmtId="168" fontId="129" fillId="0" borderId="16" xfId="902" applyNumberFormat="1" applyFont="1" applyBorder="1" applyAlignment="1">
      <alignment horizontal="center" vertical="center" wrapText="1"/>
    </xf>
    <xf numFmtId="168" fontId="129" fillId="0" borderId="1" xfId="902" applyNumberFormat="1" applyFont="1" applyBorder="1" applyAlignment="1">
      <alignment horizontal="left" vertical="top" wrapText="1"/>
    </xf>
    <xf numFmtId="49" fontId="128" fillId="0" borderId="17" xfId="962" applyNumberFormat="1" applyFont="1" applyBorder="1" applyAlignment="1">
      <alignment horizontal="justify" vertical="top"/>
    </xf>
    <xf numFmtId="168" fontId="130" fillId="0" borderId="16" xfId="902" applyNumberFormat="1" applyFont="1" applyBorder="1" applyAlignment="1">
      <alignment horizontal="center" vertical="center" wrapText="1"/>
    </xf>
    <xf numFmtId="0" fontId="128" fillId="3" borderId="16" xfId="962" applyFont="1" applyFill="1" applyBorder="1" applyAlignment="1">
      <alignment horizontal="center" vertical="top" wrapText="1"/>
    </xf>
    <xf numFmtId="49" fontId="128" fillId="0" borderId="16" xfId="962" applyNumberFormat="1" applyFont="1" applyFill="1" applyBorder="1" applyAlignment="1">
      <alignment horizontal="center" vertical="top" wrapText="1"/>
    </xf>
    <xf numFmtId="167" fontId="128" fillId="0" borderId="1" xfId="1" applyNumberFormat="1" applyFont="1" applyBorder="1" applyAlignment="1">
      <alignment horizontal="justify" vertical="top"/>
    </xf>
    <xf numFmtId="49" fontId="128" fillId="0" borderId="1" xfId="1" applyNumberFormat="1" applyFont="1" applyBorder="1" applyAlignment="1">
      <alignment horizontal="center" vertical="center" wrapText="1"/>
    </xf>
    <xf numFmtId="0" fontId="128" fillId="0" borderId="0" xfId="1" applyFont="1"/>
    <xf numFmtId="49" fontId="128" fillId="0" borderId="1" xfId="1" applyNumberFormat="1" applyFont="1" applyBorder="1" applyAlignment="1">
      <alignment horizontal="center" vertical="top"/>
    </xf>
    <xf numFmtId="0" fontId="130" fillId="0" borderId="12" xfId="1" applyFont="1" applyBorder="1" applyAlignment="1" applyProtection="1">
      <alignment horizontal="left" vertical="top" wrapText="1"/>
      <protection locked="0"/>
    </xf>
    <xf numFmtId="49" fontId="128" fillId="0" borderId="1" xfId="1" applyNumberFormat="1" applyFont="1" applyFill="1" applyBorder="1" applyAlignment="1">
      <alignment horizontal="center" vertical="top" wrapText="1"/>
    </xf>
    <xf numFmtId="0" fontId="103" fillId="3" borderId="0" xfId="840" applyFont="1" applyFill="1" applyAlignment="1">
      <alignment wrapText="1"/>
    </xf>
    <xf numFmtId="0" fontId="130" fillId="0" borderId="1" xfId="1" applyFont="1" applyBorder="1" applyAlignment="1">
      <alignment horizontal="left" vertical="center" wrapText="1"/>
    </xf>
    <xf numFmtId="167" fontId="133" fillId="0" borderId="1" xfId="1447" applyNumberFormat="1" applyFont="1" applyFill="1" applyBorder="1" applyAlignment="1">
      <alignment horizontal="left" vertical="top" wrapText="1"/>
    </xf>
    <xf numFmtId="4" fontId="128" fillId="0" borderId="17" xfId="962" applyNumberFormat="1" applyFont="1" applyBorder="1" applyAlignment="1">
      <alignment horizontal="center" vertical="center" wrapText="1"/>
    </xf>
    <xf numFmtId="4" fontId="130" fillId="0" borderId="17" xfId="902" applyNumberFormat="1" applyFont="1" applyBorder="1" applyAlignment="1" applyProtection="1">
      <alignment horizontal="center" vertical="center" wrapText="1"/>
      <protection locked="0"/>
    </xf>
    <xf numFmtId="4" fontId="125" fillId="0" borderId="1" xfId="962" applyNumberFormat="1" applyFont="1" applyBorder="1" applyAlignment="1">
      <alignment horizontal="left" vertical="top" wrapText="1"/>
    </xf>
    <xf numFmtId="4" fontId="128" fillId="0" borderId="1" xfId="962" applyNumberFormat="1" applyFont="1" applyBorder="1" applyAlignment="1">
      <alignment horizontal="left" vertical="top" wrapText="1"/>
    </xf>
    <xf numFmtId="2" fontId="125" fillId="0" borderId="1" xfId="962" applyNumberFormat="1" applyFont="1" applyBorder="1" applyAlignment="1">
      <alignment horizontal="center" vertical="center"/>
    </xf>
    <xf numFmtId="2" fontId="128" fillId="0" borderId="1" xfId="962" applyNumberFormat="1" applyFont="1" applyBorder="1" applyAlignment="1">
      <alignment horizontal="center" vertical="center"/>
    </xf>
    <xf numFmtId="2" fontId="128" fillId="0" borderId="1" xfId="962" applyNumberFormat="1" applyFont="1" applyBorder="1" applyAlignment="1">
      <alignment horizontal="center" vertical="center" wrapText="1"/>
    </xf>
    <xf numFmtId="0" fontId="128" fillId="0" borderId="1" xfId="962" applyFont="1" applyFill="1" applyBorder="1" applyAlignment="1">
      <alignment vertical="top" wrapText="1"/>
    </xf>
    <xf numFmtId="168" fontId="128" fillId="0" borderId="1" xfId="962" applyNumberFormat="1" applyFont="1" applyFill="1" applyBorder="1" applyAlignment="1">
      <alignment horizontal="left" vertical="top" wrapText="1"/>
    </xf>
    <xf numFmtId="49" fontId="128" fillId="0" borderId="1" xfId="962" applyNumberFormat="1" applyFont="1" applyBorder="1" applyAlignment="1">
      <alignment horizontal="left" vertical="top" wrapText="1"/>
    </xf>
    <xf numFmtId="168" fontId="125" fillId="0" borderId="1" xfId="962" applyNumberFormat="1" applyFont="1" applyFill="1" applyBorder="1" applyAlignment="1">
      <alignment vertical="center" wrapText="1"/>
    </xf>
    <xf numFmtId="49" fontId="128" fillId="0" borderId="1" xfId="962" applyNumberFormat="1" applyFont="1" applyFill="1" applyBorder="1" applyAlignment="1">
      <alignment vertical="top" wrapText="1"/>
    </xf>
    <xf numFmtId="168" fontId="129" fillId="0" borderId="1" xfId="902" applyNumberFormat="1" applyFont="1" applyBorder="1" applyAlignment="1">
      <alignment horizontal="center" vertical="center" wrapText="1"/>
    </xf>
    <xf numFmtId="168" fontId="129" fillId="0" borderId="1" xfId="902" applyNumberFormat="1" applyFont="1" applyFill="1" applyBorder="1" applyAlignment="1">
      <alignment vertical="top" wrapText="1"/>
    </xf>
    <xf numFmtId="168" fontId="130" fillId="0" borderId="1" xfId="902" applyNumberFormat="1" applyFont="1" applyFill="1" applyBorder="1" applyAlignment="1">
      <alignment vertical="top" wrapText="1"/>
    </xf>
    <xf numFmtId="0" fontId="12" fillId="0" borderId="0" xfId="1449"/>
    <xf numFmtId="4" fontId="128" fillId="0" borderId="1" xfId="1" applyNumberFormat="1" applyFont="1" applyBorder="1" applyAlignment="1">
      <alignment horizontal="center" vertical="center"/>
    </xf>
    <xf numFmtId="4" fontId="125" fillId="0" borderId="1" xfId="1" applyNumberFormat="1" applyFont="1" applyBorder="1" applyAlignment="1">
      <alignment horizontal="center" vertical="center"/>
    </xf>
    <xf numFmtId="0" fontId="125" fillId="3" borderId="1" xfId="1" applyFont="1" applyFill="1" applyBorder="1" applyAlignment="1">
      <alignment vertical="center" wrapText="1"/>
    </xf>
    <xf numFmtId="0" fontId="149" fillId="0" borderId="0" xfId="821" applyFont="1"/>
    <xf numFmtId="0" fontId="128" fillId="0" borderId="0" xfId="878" applyFont="1" applyFill="1" applyAlignment="1">
      <alignment horizontal="right" vertical="center"/>
    </xf>
    <xf numFmtId="0" fontId="125" fillId="0" borderId="1" xfId="1" applyFont="1" applyFill="1" applyBorder="1" applyAlignment="1">
      <alignment vertical="top" wrapText="1"/>
    </xf>
    <xf numFmtId="4" fontId="125" fillId="0" borderId="1" xfId="1" applyNumberFormat="1" applyFont="1" applyFill="1" applyBorder="1" applyAlignment="1">
      <alignment horizontal="center" vertical="center"/>
    </xf>
    <xf numFmtId="4" fontId="125" fillId="0" borderId="1" xfId="1" applyNumberFormat="1" applyFont="1" applyFill="1" applyBorder="1" applyAlignment="1">
      <alignment horizontal="center" vertical="center" wrapText="1"/>
    </xf>
    <xf numFmtId="168" fontId="128" fillId="0" borderId="1" xfId="1" applyNumberFormat="1" applyFont="1" applyBorder="1" applyAlignment="1">
      <alignment horizontal="left" vertical="top" wrapText="1"/>
    </xf>
    <xf numFmtId="168" fontId="128" fillId="0" borderId="12" xfId="1248" applyNumberFormat="1" applyFont="1" applyFill="1" applyBorder="1" applyAlignment="1">
      <alignment horizontal="left" vertical="top" wrapText="1"/>
    </xf>
    <xf numFmtId="168" fontId="128" fillId="0" borderId="1" xfId="1" applyNumberFormat="1" applyFont="1" applyFill="1" applyBorder="1" applyAlignment="1">
      <alignment horizontal="left" vertical="top" wrapText="1"/>
    </xf>
    <xf numFmtId="168" fontId="128" fillId="0" borderId="1" xfId="1248" applyNumberFormat="1" applyFont="1" applyFill="1" applyBorder="1" applyAlignment="1">
      <alignment horizontal="left" vertical="top" wrapText="1"/>
    </xf>
    <xf numFmtId="168" fontId="128" fillId="0" borderId="1" xfId="1248" applyNumberFormat="1" applyFont="1" applyBorder="1" applyAlignment="1">
      <alignment horizontal="left" vertical="top" wrapText="1"/>
    </xf>
    <xf numFmtId="4" fontId="133" fillId="0" borderId="1" xfId="895" applyNumberFormat="1" applyFont="1" applyBorder="1" applyAlignment="1">
      <alignment horizontal="center" vertical="center" wrapText="1"/>
    </xf>
    <xf numFmtId="0" fontId="128" fillId="0" borderId="1" xfId="1247" applyFont="1" applyBorder="1" applyAlignment="1">
      <alignment horizontal="left" vertical="top" wrapText="1"/>
    </xf>
    <xf numFmtId="0" fontId="128" fillId="0" borderId="1" xfId="1" applyFont="1" applyBorder="1" applyAlignment="1">
      <alignment horizontal="left" vertical="top" wrapText="1"/>
    </xf>
    <xf numFmtId="168" fontId="128" fillId="0" borderId="1" xfId="1" applyNumberFormat="1" applyFont="1" applyBorder="1" applyAlignment="1">
      <alignment horizontal="left" vertical="top" wrapText="1"/>
    </xf>
    <xf numFmtId="49" fontId="131" fillId="0" borderId="1" xfId="1247" applyNumberFormat="1" applyFont="1" applyBorder="1" applyAlignment="1">
      <alignment horizontal="center" vertical="top" wrapText="1"/>
    </xf>
    <xf numFmtId="0" fontId="131" fillId="0" borderId="1" xfId="1247" applyFont="1" applyBorder="1" applyAlignment="1">
      <alignment horizontal="left" vertical="top" wrapText="1"/>
    </xf>
    <xf numFmtId="49" fontId="133" fillId="0" borderId="1" xfId="1248" applyNumberFormat="1" applyFont="1" applyBorder="1" applyAlignment="1">
      <alignment horizontal="center" vertical="top"/>
    </xf>
    <xf numFmtId="0" fontId="128" fillId="0" borderId="1" xfId="1248" applyFont="1" applyBorder="1" applyAlignment="1">
      <alignment horizontal="left" vertical="top" wrapText="1"/>
    </xf>
    <xf numFmtId="49" fontId="128" fillId="0" borderId="1" xfId="1" applyNumberFormat="1" applyFont="1" applyBorder="1" applyAlignment="1">
      <alignment horizontal="center" vertical="top"/>
    </xf>
    <xf numFmtId="167" fontId="128" fillId="3" borderId="17" xfId="1" applyNumberFormat="1" applyFont="1" applyFill="1" applyBorder="1" applyAlignment="1">
      <alignment vertical="top" wrapText="1"/>
    </xf>
    <xf numFmtId="0" fontId="125" fillId="3" borderId="1" xfId="1" applyFont="1" applyFill="1" applyBorder="1" applyAlignment="1">
      <alignment horizontal="left" vertical="center" wrapText="1"/>
    </xf>
    <xf numFmtId="49" fontId="125" fillId="3" borderId="1" xfId="1" applyNumberFormat="1" applyFont="1" applyFill="1" applyBorder="1" applyAlignment="1">
      <alignment horizontal="center" vertical="center" wrapText="1"/>
    </xf>
    <xf numFmtId="4" fontId="128" fillId="0" borderId="17" xfId="895" applyNumberFormat="1" applyFont="1" applyBorder="1" applyAlignment="1">
      <alignment horizontal="center" vertical="center" wrapText="1"/>
    </xf>
    <xf numFmtId="0" fontId="132" fillId="0" borderId="1" xfId="1" applyFont="1" applyFill="1" applyBorder="1" applyAlignment="1">
      <alignment vertical="center" wrapText="1"/>
    </xf>
    <xf numFmtId="0" fontId="104" fillId="3" borderId="0" xfId="1" applyFont="1" applyFill="1" applyAlignment="1">
      <alignment vertical="center" wrapText="1"/>
    </xf>
    <xf numFmtId="0" fontId="124" fillId="3" borderId="1" xfId="1" applyFont="1" applyFill="1" applyBorder="1" applyAlignment="1">
      <alignment horizontal="center" vertical="center" wrapText="1"/>
    </xf>
    <xf numFmtId="0" fontId="128" fillId="3" borderId="1" xfId="0" applyFont="1" applyFill="1" applyBorder="1" applyAlignment="1">
      <alignment vertical="center" wrapText="1"/>
    </xf>
    <xf numFmtId="0" fontId="125" fillId="0" borderId="1" xfId="962" applyFont="1" applyBorder="1" applyAlignment="1">
      <alignment horizontal="left" vertical="center" wrapText="1"/>
    </xf>
    <xf numFmtId="167" fontId="128" fillId="0" borderId="1" xfId="1" applyNumberFormat="1" applyFont="1" applyBorder="1" applyAlignment="1">
      <alignment horizontal="left" vertical="top" wrapText="1"/>
    </xf>
    <xf numFmtId="4" fontId="125" fillId="0" borderId="1" xfId="1" applyNumberFormat="1" applyFont="1" applyBorder="1" applyAlignment="1">
      <alignment horizontal="left" vertical="top" wrapText="1"/>
    </xf>
    <xf numFmtId="1" fontId="125" fillId="0" borderId="17" xfId="895" applyNumberFormat="1" applyFont="1" applyBorder="1" applyAlignment="1">
      <alignment horizontal="center" vertical="top" wrapText="1"/>
    </xf>
    <xf numFmtId="2" fontId="125" fillId="0" borderId="1" xfId="895" applyNumberFormat="1" applyFont="1" applyBorder="1" applyAlignment="1">
      <alignment horizontal="center" vertical="center"/>
    </xf>
    <xf numFmtId="0" fontId="132" fillId="0" borderId="0" xfId="1" applyFont="1" applyFill="1" applyBorder="1" applyAlignment="1">
      <alignment horizontal="center" vertical="top" wrapText="1"/>
    </xf>
    <xf numFmtId="0" fontId="132" fillId="0" borderId="0" xfId="1" applyFont="1" applyFill="1" applyBorder="1" applyAlignment="1">
      <alignment horizontal="left" vertical="top" wrapText="1"/>
    </xf>
    <xf numFmtId="0" fontId="132" fillId="0" borderId="0" xfId="1" applyFont="1" applyFill="1" applyBorder="1" applyAlignment="1">
      <alignment horizontal="center" vertical="center" wrapText="1"/>
    </xf>
    <xf numFmtId="0" fontId="133" fillId="0" borderId="0" xfId="1" applyFont="1" applyFill="1" applyBorder="1" applyAlignment="1">
      <alignment horizontal="left" vertical="top" wrapText="1"/>
    </xf>
    <xf numFmtId="4" fontId="128" fillId="0" borderId="0" xfId="895" applyNumberFormat="1" applyFont="1" applyBorder="1" applyAlignment="1">
      <alignment horizontal="center" vertical="center" wrapText="1"/>
    </xf>
    <xf numFmtId="167" fontId="128" fillId="0" borderId="0" xfId="1" applyNumberFormat="1" applyFont="1" applyFill="1" applyBorder="1" applyAlignment="1">
      <alignment horizontal="center" vertical="center" wrapText="1"/>
    </xf>
    <xf numFmtId="0" fontId="128" fillId="0" borderId="0" xfId="1" applyFont="1" applyFill="1" applyBorder="1" applyAlignment="1">
      <alignment horizontal="left" vertical="top" wrapText="1"/>
    </xf>
    <xf numFmtId="4" fontId="128" fillId="0" borderId="1" xfId="895" applyNumberFormat="1" applyFont="1" applyFill="1" applyBorder="1" applyAlignment="1">
      <alignment horizontal="center" vertical="center" wrapText="1"/>
    </xf>
    <xf numFmtId="4" fontId="128" fillId="0" borderId="0" xfId="895" applyNumberFormat="1" applyFont="1" applyFill="1" applyBorder="1" applyAlignment="1">
      <alignment horizontal="center" vertical="center" wrapText="1"/>
    </xf>
    <xf numFmtId="49" fontId="128" fillId="0" borderId="1" xfId="962" applyNumberFormat="1" applyFont="1" applyFill="1" applyBorder="1" applyAlignment="1">
      <alignment horizontal="center" vertical="center" wrapText="1"/>
    </xf>
    <xf numFmtId="4" fontId="125" fillId="0" borderId="1" xfId="962" applyNumberFormat="1" applyFont="1" applyFill="1" applyBorder="1" applyAlignment="1">
      <alignment horizontal="center" vertical="center"/>
    </xf>
    <xf numFmtId="0" fontId="125" fillId="0" borderId="1" xfId="1" applyFont="1" applyBorder="1" applyAlignment="1">
      <alignment horizontal="center" vertical="center" wrapText="1"/>
    </xf>
    <xf numFmtId="167" fontId="125" fillId="0" borderId="1" xfId="1" applyNumberFormat="1" applyFont="1" applyBorder="1" applyAlignment="1">
      <alignment horizontal="center" vertical="top" wrapText="1"/>
    </xf>
    <xf numFmtId="2" fontId="125" fillId="0" borderId="1" xfId="1" applyNumberFormat="1" applyFont="1" applyBorder="1" applyAlignment="1">
      <alignment horizontal="center" vertical="center" wrapText="1"/>
    </xf>
    <xf numFmtId="0" fontId="129" fillId="0" borderId="1" xfId="1" applyFont="1" applyBorder="1" applyAlignment="1" applyProtection="1">
      <alignment horizontal="left" vertical="top" wrapText="1"/>
      <protection locked="0"/>
    </xf>
    <xf numFmtId="168" fontId="125" fillId="0" borderId="1" xfId="1" applyNumberFormat="1" applyFont="1" applyBorder="1" applyAlignment="1">
      <alignment horizontal="center" vertical="center" wrapText="1"/>
    </xf>
    <xf numFmtId="167" fontId="125" fillId="0" borderId="1" xfId="1" applyNumberFormat="1" applyFont="1" applyBorder="1" applyAlignment="1">
      <alignment horizontal="left" vertical="top" wrapText="1"/>
    </xf>
    <xf numFmtId="49" fontId="128" fillId="0" borderId="1" xfId="1" applyNumberFormat="1" applyFont="1" applyBorder="1" applyAlignment="1">
      <alignment horizontal="center" vertical="top" wrapText="1"/>
    </xf>
    <xf numFmtId="49" fontId="125" fillId="0" borderId="1" xfId="1" applyNumberFormat="1" applyFont="1" applyBorder="1" applyAlignment="1">
      <alignment horizontal="center" vertical="top" wrapText="1"/>
    </xf>
    <xf numFmtId="167" fontId="128" fillId="0" borderId="1" xfId="1" applyNumberFormat="1" applyFont="1" applyBorder="1" applyAlignment="1">
      <alignment horizontal="left" vertical="top" wrapText="1"/>
    </xf>
    <xf numFmtId="49" fontId="125" fillId="0" borderId="1" xfId="1" applyNumberFormat="1" applyFont="1" applyBorder="1" applyAlignment="1">
      <alignment horizontal="center" vertical="top"/>
    </xf>
    <xf numFmtId="0" fontId="130" fillId="0" borderId="1" xfId="1" applyFont="1" applyBorder="1" applyAlignment="1" applyProtection="1">
      <alignment horizontal="left" vertical="top" wrapText="1"/>
      <protection locked="0"/>
    </xf>
    <xf numFmtId="49" fontId="125" fillId="0" borderId="1" xfId="1" applyNumberFormat="1" applyFont="1" applyFill="1" applyBorder="1" applyAlignment="1">
      <alignment vertical="top"/>
    </xf>
    <xf numFmtId="167" fontId="125" fillId="0" borderId="1" xfId="1" applyNumberFormat="1" applyFont="1" applyFill="1" applyBorder="1" applyAlignment="1">
      <alignment vertical="top"/>
    </xf>
    <xf numFmtId="168" fontId="128" fillId="0" borderId="1" xfId="1" applyNumberFormat="1" applyFont="1" applyBorder="1" applyAlignment="1">
      <alignment horizontal="left" vertical="top" wrapText="1"/>
    </xf>
    <xf numFmtId="1" fontId="128" fillId="0" borderId="1" xfId="895" applyNumberFormat="1" applyFont="1" applyBorder="1" applyAlignment="1">
      <alignment horizontal="left" vertical="top" wrapText="1"/>
    </xf>
    <xf numFmtId="0" fontId="125" fillId="0" borderId="1" xfId="1" applyFont="1" applyBorder="1" applyAlignment="1">
      <alignment horizontal="left" vertical="top" wrapText="1"/>
    </xf>
    <xf numFmtId="49" fontId="128" fillId="0" borderId="1" xfId="1" applyNumberFormat="1" applyFont="1" applyBorder="1" applyAlignment="1">
      <alignment horizontal="left" vertical="top" wrapText="1"/>
    </xf>
    <xf numFmtId="49" fontId="128" fillId="0" borderId="12" xfId="1" applyNumberFormat="1" applyFont="1" applyBorder="1" applyAlignment="1">
      <alignment horizontal="left" vertical="top" wrapText="1"/>
    </xf>
    <xf numFmtId="0" fontId="128" fillId="0" borderId="1" xfId="895" applyFont="1" applyBorder="1" applyAlignment="1">
      <alignment horizontal="center" vertical="top" wrapText="1"/>
    </xf>
    <xf numFmtId="0" fontId="128" fillId="0" borderId="1" xfId="1" applyFont="1" applyBorder="1" applyAlignment="1">
      <alignment vertical="top" wrapText="1"/>
    </xf>
    <xf numFmtId="4" fontId="125" fillId="0" borderId="0" xfId="1" applyNumberFormat="1" applyFont="1" applyAlignment="1">
      <alignment horizontal="center" vertical="center"/>
    </xf>
    <xf numFmtId="4" fontId="104" fillId="0" borderId="0" xfId="1" applyNumberFormat="1" applyFont="1"/>
    <xf numFmtId="0" fontId="43" fillId="0" borderId="0" xfId="1" applyFont="1" applyAlignment="1">
      <alignment vertical="center" wrapText="1"/>
    </xf>
    <xf numFmtId="0" fontId="43" fillId="0" borderId="0" xfId="1" applyFont="1" applyAlignment="1">
      <alignment horizontal="center" vertical="center" wrapText="1"/>
    </xf>
    <xf numFmtId="49" fontId="43" fillId="0" borderId="0" xfId="1" applyNumberFormat="1" applyFont="1" applyAlignment="1">
      <alignment horizontal="center" vertical="center" wrapText="1"/>
    </xf>
    <xf numFmtId="0" fontId="43" fillId="0" borderId="0" xfId="1" applyFont="1" applyAlignment="1">
      <alignment horizontal="left" wrapText="1"/>
    </xf>
    <xf numFmtId="0" fontId="43" fillId="0" borderId="0" xfId="1" applyFont="1" applyAlignment="1">
      <alignment horizontal="left" vertical="center" wrapText="1"/>
    </xf>
    <xf numFmtId="0" fontId="43" fillId="0" borderId="0" xfId="1" applyFont="1" applyAlignment="1">
      <alignment wrapText="1"/>
    </xf>
    <xf numFmtId="0" fontId="128" fillId="0" borderId="0" xfId="1" applyFont="1" applyAlignment="1">
      <alignment horizontal="left"/>
    </xf>
    <xf numFmtId="0" fontId="128" fillId="0" borderId="0" xfId="1" applyFont="1" applyAlignment="1">
      <alignment horizontal="left" wrapText="1"/>
    </xf>
    <xf numFmtId="0" fontId="128" fillId="3" borderId="0" xfId="1" applyFont="1" applyFill="1"/>
    <xf numFmtId="0" fontId="128" fillId="3" borderId="0" xfId="1" applyFont="1" applyFill="1" applyAlignment="1">
      <alignment vertical="center"/>
    </xf>
    <xf numFmtId="0" fontId="104" fillId="3" borderId="0" xfId="1" applyFont="1" applyFill="1" applyAlignment="1">
      <alignment vertical="center"/>
    </xf>
    <xf numFmtId="4" fontId="128" fillId="0" borderId="12" xfId="1" applyNumberFormat="1" applyFont="1" applyBorder="1" applyAlignment="1">
      <alignment horizontal="center" vertical="center" wrapText="1"/>
    </xf>
    <xf numFmtId="4" fontId="128" fillId="0" borderId="17" xfId="1" applyNumberFormat="1" applyFont="1" applyBorder="1" applyAlignment="1">
      <alignment horizontal="center" vertical="center" wrapText="1"/>
    </xf>
    <xf numFmtId="4" fontId="125" fillId="0" borderId="17" xfId="1" applyNumberFormat="1" applyFont="1" applyBorder="1" applyAlignment="1">
      <alignment horizontal="center" vertical="center" wrapText="1"/>
    </xf>
    <xf numFmtId="0" fontId="125" fillId="0" borderId="1" xfId="1" applyFont="1" applyBorder="1" applyAlignment="1">
      <alignment horizontal="left" vertical="top" wrapText="1"/>
    </xf>
    <xf numFmtId="0" fontId="135" fillId="0" borderId="1" xfId="1" applyFont="1" applyBorder="1" applyAlignment="1">
      <alignment horizontal="left" vertical="top" wrapText="1"/>
    </xf>
    <xf numFmtId="4" fontId="128" fillId="0" borderId="1" xfId="1" applyNumberFormat="1" applyFont="1" applyBorder="1" applyAlignment="1">
      <alignment horizontal="justify" vertical="top" wrapText="1"/>
    </xf>
    <xf numFmtId="4" fontId="128" fillId="0" borderId="1" xfId="1" applyNumberFormat="1" applyFont="1" applyBorder="1" applyAlignment="1">
      <alignment horizontal="left" vertical="top" wrapText="1"/>
    </xf>
    <xf numFmtId="4" fontId="128" fillId="0" borderId="1" xfId="1" applyNumberFormat="1" applyFont="1" applyFill="1" applyBorder="1" applyAlignment="1">
      <alignment horizontal="justify" vertical="top" wrapText="1"/>
    </xf>
    <xf numFmtId="2" fontId="125" fillId="0" borderId="1" xfId="1" applyNumberFormat="1" applyFont="1" applyFill="1" applyBorder="1" applyAlignment="1">
      <alignment horizontal="center" vertical="center" wrapText="1"/>
    </xf>
    <xf numFmtId="4" fontId="128" fillId="0" borderId="1" xfId="1" applyNumberFormat="1" applyFont="1" applyBorder="1" applyAlignment="1">
      <alignment vertical="center" wrapText="1"/>
    </xf>
    <xf numFmtId="4" fontId="125" fillId="0" borderId="1" xfId="1" applyNumberFormat="1" applyFont="1" applyBorder="1" applyAlignment="1">
      <alignment horizontal="center" vertical="center" wrapText="1"/>
    </xf>
    <xf numFmtId="4" fontId="131" fillId="0" borderId="1" xfId="1247" applyNumberFormat="1" applyFont="1" applyBorder="1" applyAlignment="1">
      <alignment horizontal="center" vertical="center" wrapText="1"/>
    </xf>
    <xf numFmtId="4" fontId="125" fillId="0" borderId="1" xfId="1247" applyNumberFormat="1" applyFont="1" applyBorder="1" applyAlignment="1">
      <alignment horizontal="center" vertical="center"/>
    </xf>
    <xf numFmtId="4" fontId="128" fillId="0" borderId="1" xfId="1247" applyNumberFormat="1" applyFont="1" applyBorder="1" applyAlignment="1">
      <alignment horizontal="center" vertical="center" wrapText="1"/>
    </xf>
    <xf numFmtId="4" fontId="128" fillId="0" borderId="1" xfId="1247" applyNumberFormat="1" applyFont="1" applyBorder="1" applyAlignment="1">
      <alignment horizontal="center" vertical="center"/>
    </xf>
    <xf numFmtId="4" fontId="132" fillId="0" borderId="1" xfId="1247" applyNumberFormat="1" applyFont="1" applyBorder="1" applyAlignment="1">
      <alignment horizontal="center" vertical="center" wrapText="1"/>
    </xf>
    <xf numFmtId="4" fontId="125" fillId="0" borderId="1" xfId="1247" applyNumberFormat="1" applyFont="1" applyBorder="1" applyAlignment="1">
      <alignment horizontal="center" vertical="center" wrapText="1"/>
    </xf>
    <xf numFmtId="4" fontId="125" fillId="0" borderId="1" xfId="1247" applyNumberFormat="1" applyFont="1" applyBorder="1" applyAlignment="1">
      <alignment horizontal="justify" vertical="top" wrapText="1"/>
    </xf>
    <xf numFmtId="4" fontId="132" fillId="0" borderId="1" xfId="1247" applyNumberFormat="1" applyFont="1" applyBorder="1" applyAlignment="1">
      <alignment horizontal="justify" vertical="top" wrapText="1"/>
    </xf>
    <xf numFmtId="4" fontId="132" fillId="0" borderId="1" xfId="1247" applyNumberFormat="1" applyFont="1" applyBorder="1" applyAlignment="1">
      <alignment horizontal="left" vertical="top" wrapText="1"/>
    </xf>
    <xf numFmtId="4" fontId="132" fillId="0" borderId="12" xfId="1247" applyNumberFormat="1" applyFont="1" applyBorder="1" applyAlignment="1">
      <alignment horizontal="left" vertical="top" wrapText="1"/>
    </xf>
    <xf numFmtId="4" fontId="135" fillId="0" borderId="1" xfId="1248" applyNumberFormat="1" applyFont="1" applyBorder="1" applyAlignment="1">
      <alignment horizontal="center" vertical="center"/>
    </xf>
    <xf numFmtId="4" fontId="125" fillId="0" borderId="1" xfId="1248" applyNumberFormat="1" applyFont="1" applyBorder="1" applyAlignment="1">
      <alignment horizontal="center" vertical="center"/>
    </xf>
    <xf numFmtId="4" fontId="133" fillId="0" borderId="1" xfId="1248" applyNumberFormat="1" applyFont="1" applyBorder="1" applyAlignment="1">
      <alignment horizontal="center" vertical="center"/>
    </xf>
    <xf numFmtId="4" fontId="128" fillId="0" borderId="1" xfId="1248" applyNumberFormat="1" applyFont="1" applyBorder="1" applyAlignment="1">
      <alignment horizontal="center" vertical="center"/>
    </xf>
    <xf numFmtId="4" fontId="128" fillId="0" borderId="17" xfId="1" applyNumberFormat="1" applyFont="1" applyBorder="1" applyAlignment="1">
      <alignment vertical="top"/>
    </xf>
    <xf numFmtId="4" fontId="129" fillId="0" borderId="1" xfId="840" applyNumberFormat="1" applyFont="1" applyBorder="1" applyAlignment="1">
      <alignment horizontal="center" vertical="center" wrapText="1"/>
    </xf>
    <xf numFmtId="4" fontId="128" fillId="0" borderId="1" xfId="840" applyNumberFormat="1" applyFont="1" applyBorder="1" applyAlignment="1">
      <alignment horizontal="center" vertical="center"/>
    </xf>
    <xf numFmtId="4" fontId="130" fillId="0" borderId="1" xfId="840" applyNumberFormat="1" applyFont="1" applyBorder="1" applyAlignment="1">
      <alignment horizontal="center" vertical="center" wrapText="1"/>
    </xf>
    <xf numFmtId="4" fontId="135" fillId="0" borderId="1" xfId="1" applyNumberFormat="1" applyFont="1" applyBorder="1" applyAlignment="1">
      <alignment horizontal="left" vertical="top" wrapText="1"/>
    </xf>
    <xf numFmtId="4" fontId="128" fillId="0" borderId="17" xfId="1" applyNumberFormat="1" applyFont="1" applyBorder="1" applyAlignment="1">
      <alignment horizontal="left" vertical="top" wrapText="1"/>
    </xf>
    <xf numFmtId="4" fontId="128" fillId="0" borderId="1" xfId="1" applyNumberFormat="1" applyFont="1" applyBorder="1" applyAlignment="1">
      <alignment vertical="top" wrapText="1"/>
    </xf>
    <xf numFmtId="4" fontId="130" fillId="3" borderId="1" xfId="1" applyNumberFormat="1" applyFont="1" applyFill="1" applyBorder="1" applyAlignment="1">
      <alignment horizontal="justify" vertical="top" wrapText="1"/>
    </xf>
    <xf numFmtId="4" fontId="130" fillId="0" borderId="1" xfId="1" applyNumberFormat="1" applyFont="1" applyBorder="1" applyAlignment="1">
      <alignment horizontal="justify" vertical="top" wrapText="1"/>
    </xf>
    <xf numFmtId="4" fontId="128" fillId="0" borderId="12" xfId="1" applyNumberFormat="1" applyFont="1" applyBorder="1" applyAlignment="1">
      <alignment horizontal="left" vertical="top" wrapText="1"/>
    </xf>
    <xf numFmtId="4" fontId="130" fillId="0" borderId="1" xfId="840" applyNumberFormat="1" applyFont="1" applyBorder="1" applyAlignment="1">
      <alignment horizontal="left" vertical="top" wrapText="1"/>
    </xf>
    <xf numFmtId="4" fontId="130" fillId="0" borderId="1" xfId="840" applyNumberFormat="1" applyFont="1" applyBorder="1" applyAlignment="1">
      <alignment horizontal="justify" vertical="top" wrapText="1"/>
    </xf>
    <xf numFmtId="4" fontId="130" fillId="0" borderId="17" xfId="840" applyNumberFormat="1" applyFont="1" applyBorder="1" applyAlignment="1">
      <alignment horizontal="left" vertical="top" wrapText="1"/>
    </xf>
    <xf numFmtId="4" fontId="130" fillId="0" borderId="17" xfId="840" applyNumberFormat="1" applyFont="1" applyBorder="1" applyAlignment="1">
      <alignment horizontal="center" vertical="center" wrapText="1"/>
    </xf>
    <xf numFmtId="4" fontId="129" fillId="0" borderId="1" xfId="840" applyNumberFormat="1" applyFont="1" applyBorder="1" applyAlignment="1">
      <alignment horizontal="left" vertical="top" wrapText="1"/>
    </xf>
    <xf numFmtId="4" fontId="125" fillId="0" borderId="17" xfId="1" applyNumberFormat="1" applyFont="1" applyBorder="1" applyAlignment="1">
      <alignment horizontal="left" vertical="top" wrapText="1"/>
    </xf>
    <xf numFmtId="4" fontId="125" fillId="3" borderId="17" xfId="1" applyNumberFormat="1" applyFont="1" applyFill="1" applyBorder="1" applyAlignment="1">
      <alignment horizontal="center" vertical="top" wrapText="1"/>
    </xf>
    <xf numFmtId="4" fontId="125" fillId="0" borderId="17" xfId="1" applyNumberFormat="1" applyFont="1" applyBorder="1" applyAlignment="1">
      <alignment horizontal="center" vertical="top" wrapText="1"/>
    </xf>
    <xf numFmtId="4" fontId="130" fillId="0" borderId="17" xfId="1" applyNumberFormat="1" applyFont="1" applyBorder="1" applyAlignment="1">
      <alignment horizontal="justify" vertical="top" wrapText="1"/>
    </xf>
    <xf numFmtId="0" fontId="130" fillId="3" borderId="1" xfId="1" applyFont="1" applyFill="1" applyBorder="1" applyAlignment="1">
      <alignment vertical="top" wrapText="1"/>
    </xf>
    <xf numFmtId="49" fontId="126" fillId="3" borderId="1" xfId="1" applyNumberFormat="1" applyFont="1" applyFill="1" applyBorder="1" applyAlignment="1">
      <alignment horizontal="center" vertical="center" wrapText="1"/>
    </xf>
    <xf numFmtId="49" fontId="126" fillId="3" borderId="1" xfId="1" applyNumberFormat="1" applyFont="1" applyFill="1" applyBorder="1" applyAlignment="1">
      <alignment horizontal="center" vertical="center"/>
    </xf>
    <xf numFmtId="2" fontId="102" fillId="3" borderId="1" xfId="1" applyNumberFormat="1" applyFont="1" applyFill="1" applyBorder="1" applyAlignment="1">
      <alignment vertical="center"/>
    </xf>
    <xf numFmtId="2" fontId="46" fillId="3" borderId="1" xfId="1" applyNumberFormat="1" applyFont="1" applyFill="1" applyBorder="1" applyAlignment="1">
      <alignment vertical="center"/>
    </xf>
    <xf numFmtId="2" fontId="46" fillId="3" borderId="13" xfId="1" applyNumberFormat="1" applyFont="1" applyFill="1" applyBorder="1" applyAlignment="1">
      <alignment vertical="center"/>
    </xf>
    <xf numFmtId="4" fontId="42" fillId="3" borderId="1" xfId="1" applyNumberFormat="1" applyFont="1" applyFill="1" applyBorder="1" applyAlignment="1">
      <alignment vertical="center"/>
    </xf>
    <xf numFmtId="4" fontId="43" fillId="3" borderId="1" xfId="1" applyNumberFormat="1" applyFont="1" applyFill="1" applyBorder="1" applyAlignment="1">
      <alignment vertical="center"/>
    </xf>
    <xf numFmtId="0" fontId="47" fillId="3" borderId="0" xfId="1" applyFont="1" applyFill="1"/>
    <xf numFmtId="0" fontId="128" fillId="0" borderId="12" xfId="962" applyFont="1" applyFill="1" applyBorder="1" applyAlignment="1">
      <alignment horizontal="left" vertical="top" wrapText="1"/>
    </xf>
    <xf numFmtId="49" fontId="128" fillId="0" borderId="1" xfId="962" applyNumberFormat="1" applyFont="1" applyBorder="1" applyAlignment="1">
      <alignment horizontal="left" vertical="top" wrapText="1"/>
    </xf>
    <xf numFmtId="49" fontId="128" fillId="0" borderId="1" xfId="962" applyNumberFormat="1" applyFont="1" applyBorder="1" applyAlignment="1">
      <alignment horizontal="center" vertical="center" wrapText="1"/>
    </xf>
    <xf numFmtId="0" fontId="128" fillId="0" borderId="1" xfId="962" applyFont="1" applyBorder="1" applyAlignment="1">
      <alignment horizontal="left" vertical="top" wrapText="1"/>
    </xf>
    <xf numFmtId="4" fontId="128" fillId="0" borderId="1" xfId="962" applyNumberFormat="1" applyFont="1" applyFill="1" applyBorder="1" applyAlignment="1">
      <alignment horizontal="left" vertical="top" wrapText="1"/>
    </xf>
    <xf numFmtId="4" fontId="125" fillId="0" borderId="1" xfId="1" applyNumberFormat="1" applyFont="1" applyFill="1" applyBorder="1" applyAlignment="1">
      <alignment horizontal="justify" vertical="center" wrapText="1"/>
    </xf>
    <xf numFmtId="4" fontId="128" fillId="0" borderId="1" xfId="1" applyNumberFormat="1" applyFont="1" applyFill="1" applyBorder="1" applyAlignment="1">
      <alignment horizontal="center" vertical="center"/>
    </xf>
    <xf numFmtId="4" fontId="128" fillId="0" borderId="1" xfId="1" applyNumberFormat="1" applyFont="1" applyFill="1" applyBorder="1" applyAlignment="1">
      <alignment horizontal="justify" vertical="top"/>
    </xf>
    <xf numFmtId="4" fontId="125" fillId="0" borderId="1" xfId="1" applyNumberFormat="1" applyFont="1" applyFill="1" applyBorder="1" applyAlignment="1">
      <alignment horizontal="justify" vertical="top"/>
    </xf>
    <xf numFmtId="4" fontId="125" fillId="0" borderId="1" xfId="1" applyNumberFormat="1" applyFont="1" applyFill="1" applyBorder="1" applyAlignment="1">
      <alignment vertical="top"/>
    </xf>
    <xf numFmtId="2" fontId="128" fillId="0" borderId="1" xfId="962" applyNumberFormat="1" applyFont="1" applyBorder="1" applyAlignment="1">
      <alignment horizontal="left" vertical="top" wrapText="1"/>
    </xf>
    <xf numFmtId="4" fontId="128" fillId="0" borderId="1" xfId="962" applyNumberFormat="1" applyFont="1" applyFill="1" applyBorder="1" applyAlignment="1">
      <alignment horizontal="center" vertical="center" wrapText="1"/>
    </xf>
    <xf numFmtId="4" fontId="128" fillId="0" borderId="1" xfId="882" applyNumberFormat="1" applyFont="1" applyFill="1" applyBorder="1" applyAlignment="1">
      <alignment horizontal="left" vertical="top" wrapText="1"/>
    </xf>
    <xf numFmtId="0" fontId="128" fillId="0" borderId="17" xfId="881" applyFont="1" applyFill="1" applyBorder="1" applyAlignment="1">
      <alignment horizontal="left" vertical="top" wrapText="1"/>
    </xf>
    <xf numFmtId="4" fontId="128" fillId="0" borderId="17" xfId="881" applyNumberFormat="1" applyFont="1" applyFill="1" applyBorder="1" applyAlignment="1">
      <alignment horizontal="center" vertical="center" wrapText="1"/>
    </xf>
    <xf numFmtId="0" fontId="125" fillId="0" borderId="1" xfId="881" applyFont="1" applyFill="1" applyBorder="1" applyAlignment="1">
      <alignment horizontal="center" vertical="center" wrapText="1"/>
    </xf>
    <xf numFmtId="4" fontId="125" fillId="0" borderId="1" xfId="881" applyNumberFormat="1" applyFont="1" applyFill="1" applyBorder="1" applyAlignment="1">
      <alignment horizontal="center" vertical="center" wrapText="1"/>
    </xf>
    <xf numFmtId="0" fontId="128" fillId="0" borderId="1" xfId="881" applyFont="1" applyFill="1" applyBorder="1" applyAlignment="1">
      <alignment horizontal="left" vertical="top" wrapText="1"/>
    </xf>
    <xf numFmtId="0" fontId="128" fillId="0" borderId="1" xfId="1" applyFont="1" applyFill="1" applyBorder="1" applyAlignment="1">
      <alignment horizontal="center" vertical="center" wrapText="1"/>
    </xf>
    <xf numFmtId="0" fontId="116" fillId="0" borderId="0" xfId="881" applyFont="1" applyFill="1"/>
    <xf numFmtId="0" fontId="115" fillId="0" borderId="0" xfId="881" applyFont="1" applyFill="1"/>
    <xf numFmtId="0" fontId="117" fillId="0" borderId="0" xfId="882" applyFont="1" applyFill="1"/>
    <xf numFmtId="49" fontId="128" fillId="0" borderId="1" xfId="1" applyNumberFormat="1" applyFont="1" applyFill="1" applyBorder="1" applyAlignment="1">
      <alignment horizontal="center" vertical="center" wrapText="1"/>
    </xf>
    <xf numFmtId="0" fontId="115" fillId="0" borderId="0" xfId="881" applyFont="1" applyFill="1" applyAlignment="1">
      <alignment horizontal="center" vertical="center"/>
    </xf>
    <xf numFmtId="0" fontId="128" fillId="0" borderId="1" xfId="881" applyFont="1" applyFill="1" applyBorder="1" applyAlignment="1">
      <alignment horizontal="center" vertical="top" wrapText="1"/>
    </xf>
    <xf numFmtId="0" fontId="128" fillId="0" borderId="1" xfId="881" applyFont="1" applyFill="1" applyBorder="1" applyAlignment="1">
      <alignment horizontal="center" vertical="center" wrapText="1"/>
    </xf>
    <xf numFmtId="0" fontId="115" fillId="0" borderId="0" xfId="881" applyFont="1" applyFill="1" applyAlignment="1">
      <alignment horizontal="center"/>
    </xf>
    <xf numFmtId="4" fontId="128" fillId="0" borderId="1" xfId="881" applyNumberFormat="1" applyFont="1" applyFill="1" applyBorder="1" applyAlignment="1">
      <alignment horizontal="justify" vertical="center" wrapText="1"/>
    </xf>
    <xf numFmtId="0" fontId="118" fillId="0" borderId="0" xfId="881" applyFont="1" applyFill="1"/>
    <xf numFmtId="49" fontId="128" fillId="0" borderId="1" xfId="881" applyNumberFormat="1" applyFont="1" applyFill="1" applyBorder="1" applyAlignment="1">
      <alignment horizontal="center" vertical="center" wrapText="1"/>
    </xf>
    <xf numFmtId="49" fontId="128" fillId="0" borderId="1" xfId="881" applyNumberFormat="1" applyFont="1" applyFill="1" applyBorder="1" applyAlignment="1">
      <alignment horizontal="center" vertical="top" wrapText="1"/>
    </xf>
    <xf numFmtId="0" fontId="119" fillId="0" borderId="0" xfId="881" applyFont="1" applyFill="1"/>
    <xf numFmtId="0" fontId="128" fillId="0" borderId="1" xfId="882" applyFont="1" applyFill="1" applyBorder="1" applyAlignment="1">
      <alignment horizontal="left" vertical="top" wrapText="1"/>
    </xf>
    <xf numFmtId="0" fontId="128" fillId="0" borderId="1" xfId="1" applyFont="1" applyFill="1" applyBorder="1" applyAlignment="1" applyProtection="1">
      <alignment horizontal="left" vertical="top" wrapText="1"/>
      <protection locked="0"/>
    </xf>
    <xf numFmtId="0" fontId="125" fillId="0" borderId="1" xfId="881" applyFont="1" applyFill="1" applyBorder="1" applyAlignment="1">
      <alignment horizontal="left" vertical="center" wrapText="1"/>
    </xf>
    <xf numFmtId="0" fontId="128" fillId="0" borderId="1" xfId="881" applyFont="1" applyFill="1" applyBorder="1" applyAlignment="1">
      <alignment horizontal="left" vertical="center" wrapText="1"/>
    </xf>
    <xf numFmtId="0" fontId="128" fillId="0" borderId="17" xfId="881" applyFont="1" applyFill="1" applyBorder="1" applyAlignment="1">
      <alignment vertical="top" wrapText="1"/>
    </xf>
    <xf numFmtId="0" fontId="128" fillId="0" borderId="1" xfId="1" applyFont="1" applyFill="1" applyBorder="1" applyAlignment="1" applyProtection="1">
      <alignment horizontal="center" vertical="top" wrapText="1"/>
      <protection locked="0"/>
    </xf>
    <xf numFmtId="0" fontId="130" fillId="0" borderId="1" xfId="1" applyFont="1" applyFill="1" applyBorder="1" applyAlignment="1" applyProtection="1">
      <alignment horizontal="center" vertical="center" wrapText="1"/>
      <protection locked="0"/>
    </xf>
    <xf numFmtId="0" fontId="125" fillId="0" borderId="1" xfId="881" applyFont="1" applyFill="1" applyBorder="1" applyAlignment="1">
      <alignment vertical="center" wrapText="1"/>
    </xf>
    <xf numFmtId="0" fontId="42" fillId="0" borderId="0" xfId="881" applyFont="1" applyFill="1"/>
    <xf numFmtId="16" fontId="128" fillId="0" borderId="1" xfId="881" applyNumberFormat="1" applyFont="1" applyFill="1" applyBorder="1" applyAlignment="1">
      <alignment horizontal="center" vertical="top" wrapText="1"/>
    </xf>
    <xf numFmtId="0" fontId="141" fillId="0" borderId="0" xfId="881" applyFont="1" applyFill="1" applyAlignment="1">
      <alignment horizontal="justify"/>
    </xf>
    <xf numFmtId="0" fontId="125" fillId="0" borderId="1" xfId="881" applyFont="1" applyFill="1" applyBorder="1" applyAlignment="1">
      <alignment horizontal="center" vertical="top" wrapText="1"/>
    </xf>
    <xf numFmtId="4" fontId="125" fillId="0" borderId="1" xfId="881" applyNumberFormat="1" applyFont="1" applyFill="1" applyBorder="1" applyAlignment="1">
      <alignment horizontal="justify" vertical="center" wrapText="1"/>
    </xf>
    <xf numFmtId="173" fontId="128" fillId="0" borderId="1" xfId="881" applyNumberFormat="1" applyFont="1" applyFill="1" applyBorder="1" applyAlignment="1">
      <alignment horizontal="justify" vertical="top" wrapText="1"/>
    </xf>
    <xf numFmtId="4" fontId="128" fillId="0" borderId="1" xfId="881" applyNumberFormat="1" applyFont="1" applyFill="1" applyBorder="1" applyAlignment="1">
      <alignment vertical="top" wrapText="1"/>
    </xf>
    <xf numFmtId="4" fontId="125" fillId="0" borderId="1" xfId="881" applyNumberFormat="1" applyFont="1" applyFill="1" applyBorder="1" applyAlignment="1">
      <alignment vertical="center" wrapText="1"/>
    </xf>
    <xf numFmtId="0" fontId="129" fillId="0" borderId="17" xfId="1" applyFont="1" applyFill="1" applyBorder="1" applyAlignment="1" applyProtection="1">
      <alignment horizontal="justify" vertical="top" wrapText="1"/>
      <protection locked="0"/>
    </xf>
    <xf numFmtId="4" fontId="125" fillId="0" borderId="17" xfId="881" applyNumberFormat="1" applyFont="1" applyFill="1" applyBorder="1" applyAlignment="1">
      <alignment horizontal="center" vertical="top" wrapText="1"/>
    </xf>
    <xf numFmtId="49" fontId="128" fillId="0" borderId="1" xfId="881" applyNumberFormat="1" applyFont="1" applyFill="1" applyBorder="1" applyAlignment="1">
      <alignment vertical="top" wrapText="1"/>
    </xf>
    <xf numFmtId="0" fontId="130" fillId="0" borderId="1" xfId="1" applyFont="1" applyFill="1" applyBorder="1" applyAlignment="1" applyProtection="1">
      <alignment vertical="top" wrapText="1"/>
      <protection locked="0"/>
    </xf>
    <xf numFmtId="49" fontId="128" fillId="0" borderId="17" xfId="881" applyNumberFormat="1" applyFont="1" applyFill="1" applyBorder="1" applyAlignment="1">
      <alignment horizontal="center" vertical="top" wrapText="1"/>
    </xf>
    <xf numFmtId="0" fontId="130" fillId="0" borderId="17" xfId="1" applyFont="1" applyFill="1" applyBorder="1" applyAlignment="1" applyProtection="1">
      <alignment horizontal="justify" vertical="top" wrapText="1"/>
      <protection locked="0"/>
    </xf>
    <xf numFmtId="4" fontId="128" fillId="0" borderId="17" xfId="881" applyNumberFormat="1" applyFont="1" applyFill="1" applyBorder="1" applyAlignment="1">
      <alignment horizontal="justify" vertical="top" wrapText="1"/>
    </xf>
    <xf numFmtId="16" fontId="125" fillId="0" borderId="1" xfId="881" applyNumberFormat="1" applyFont="1" applyFill="1" applyBorder="1" applyAlignment="1">
      <alignment horizontal="center" vertical="top" wrapText="1"/>
    </xf>
    <xf numFmtId="4" fontId="128" fillId="0" borderId="1" xfId="882" applyNumberFormat="1" applyFont="1" applyFill="1" applyBorder="1" applyAlignment="1">
      <alignment horizontal="center" vertical="center" wrapText="1"/>
    </xf>
    <xf numFmtId="4" fontId="125" fillId="0" borderId="1" xfId="881" applyNumberFormat="1" applyFont="1" applyFill="1" applyBorder="1" applyAlignment="1">
      <alignment horizontal="justify" vertical="top" wrapText="1"/>
    </xf>
    <xf numFmtId="4" fontId="128" fillId="0" borderId="1" xfId="881" applyNumberFormat="1" applyFont="1" applyFill="1" applyBorder="1" applyAlignment="1">
      <alignment horizontal="left" vertical="top" wrapText="1"/>
    </xf>
    <xf numFmtId="0" fontId="128" fillId="0" borderId="1" xfId="881" applyFont="1" applyFill="1" applyBorder="1" applyAlignment="1">
      <alignment vertical="center" wrapText="1"/>
    </xf>
    <xf numFmtId="0" fontId="125" fillId="0" borderId="1" xfId="882" applyFont="1" applyFill="1" applyBorder="1" applyAlignment="1">
      <alignment horizontal="justify" vertical="top" wrapText="1"/>
    </xf>
    <xf numFmtId="0" fontId="142" fillId="0" borderId="0" xfId="881" applyFont="1" applyFill="1"/>
    <xf numFmtId="0" fontId="43" fillId="0" borderId="0" xfId="881" applyFont="1" applyFill="1"/>
    <xf numFmtId="4" fontId="125" fillId="0" borderId="17" xfId="881" applyNumberFormat="1" applyFont="1" applyFill="1" applyBorder="1" applyAlignment="1">
      <alignment horizontal="left" vertical="top" wrapText="1"/>
    </xf>
    <xf numFmtId="0" fontId="128" fillId="0" borderId="17" xfId="882" applyFont="1" applyFill="1" applyBorder="1" applyAlignment="1">
      <alignment horizontal="left" vertical="top" wrapText="1"/>
    </xf>
    <xf numFmtId="16" fontId="128" fillId="0" borderId="1" xfId="881" applyNumberFormat="1" applyFont="1" applyFill="1" applyBorder="1" applyAlignment="1">
      <alignment vertical="top" wrapText="1"/>
    </xf>
    <xf numFmtId="0" fontId="125" fillId="0" borderId="20" xfId="881" applyFont="1" applyFill="1" applyBorder="1" applyAlignment="1">
      <alignment horizontal="left" vertical="center" wrapText="1"/>
    </xf>
    <xf numFmtId="4" fontId="125" fillId="0" borderId="20" xfId="881" applyNumberFormat="1" applyFont="1" applyFill="1" applyBorder="1" applyAlignment="1">
      <alignment horizontal="center" vertical="center" wrapText="1"/>
    </xf>
    <xf numFmtId="4" fontId="125" fillId="0" borderId="20" xfId="882" applyNumberFormat="1" applyFont="1" applyFill="1" applyBorder="1" applyAlignment="1">
      <alignment horizontal="center" vertical="center" wrapText="1"/>
    </xf>
    <xf numFmtId="4" fontId="125" fillId="0" borderId="22" xfId="881" applyNumberFormat="1" applyFont="1" applyFill="1" applyBorder="1" applyAlignment="1">
      <alignment horizontal="center" vertical="center" wrapText="1"/>
    </xf>
    <xf numFmtId="4" fontId="125" fillId="0" borderId="23" xfId="882" applyNumberFormat="1" applyFont="1" applyFill="1" applyBorder="1" applyAlignment="1">
      <alignment horizontal="center" vertical="center" wrapText="1"/>
    </xf>
    <xf numFmtId="0" fontId="125" fillId="0" borderId="22" xfId="881" applyFont="1" applyFill="1" applyBorder="1" applyAlignment="1">
      <alignment vertical="center" wrapText="1"/>
    </xf>
    <xf numFmtId="0" fontId="141" fillId="0" borderId="0" xfId="881" applyFont="1" applyFill="1"/>
    <xf numFmtId="0" fontId="128" fillId="0" borderId="0" xfId="881" applyFont="1" applyFill="1"/>
    <xf numFmtId="0" fontId="115" fillId="0" borderId="0" xfId="881" applyFont="1" applyFill="1" applyAlignment="1">
      <alignment horizontal="justify"/>
    </xf>
    <xf numFmtId="0" fontId="128" fillId="0" borderId="1" xfId="1" applyFont="1" applyFill="1" applyBorder="1" applyAlignment="1">
      <alignment horizontal="center" vertical="center" wrapText="1"/>
    </xf>
    <xf numFmtId="0" fontId="132" fillId="0" borderId="1" xfId="1247" applyFont="1" applyFill="1" applyBorder="1" applyAlignment="1">
      <alignment vertical="top" wrapText="1"/>
    </xf>
    <xf numFmtId="1" fontId="128" fillId="0" borderId="1" xfId="895" applyNumberFormat="1" applyFont="1" applyFill="1" applyBorder="1" applyAlignment="1">
      <alignment horizontal="center" vertical="top" wrapText="1"/>
    </xf>
    <xf numFmtId="4" fontId="125" fillId="0" borderId="1" xfId="895" applyNumberFormat="1" applyFont="1" applyFill="1" applyBorder="1" applyAlignment="1">
      <alignment horizontal="center" vertical="center" wrapText="1"/>
    </xf>
    <xf numFmtId="4" fontId="133" fillId="0" borderId="1" xfId="895" applyNumberFormat="1" applyFont="1" applyFill="1" applyBorder="1" applyAlignment="1">
      <alignment horizontal="center" vertical="center" wrapText="1"/>
    </xf>
    <xf numFmtId="4" fontId="128" fillId="0" borderId="17" xfId="895" applyNumberFormat="1" applyFont="1" applyFill="1" applyBorder="1" applyAlignment="1">
      <alignment horizontal="center" vertical="center" wrapText="1"/>
    </xf>
    <xf numFmtId="0" fontId="43" fillId="0" borderId="0" xfId="895" applyFont="1" applyFill="1" applyAlignment="1">
      <alignment vertical="center" wrapText="1"/>
    </xf>
    <xf numFmtId="167" fontId="43" fillId="0" borderId="0" xfId="895" applyNumberFormat="1" applyFont="1" applyFill="1" applyAlignment="1">
      <alignment horizontal="center" vertical="center" wrapText="1"/>
    </xf>
    <xf numFmtId="0" fontId="128" fillId="0" borderId="1" xfId="1" applyFont="1" applyBorder="1" applyAlignment="1">
      <alignment horizontal="center" vertical="center" wrapText="1"/>
    </xf>
    <xf numFmtId="4" fontId="128" fillId="0" borderId="1" xfId="1" applyNumberFormat="1" applyFont="1" applyFill="1" applyBorder="1" applyAlignment="1">
      <alignment horizontal="left" vertical="top" wrapText="1"/>
    </xf>
    <xf numFmtId="4" fontId="128" fillId="0" borderId="1" xfId="1" applyNumberFormat="1" applyFont="1" applyFill="1" applyBorder="1" applyAlignment="1">
      <alignment horizontal="center" vertical="center" wrapText="1"/>
    </xf>
    <xf numFmtId="0" fontId="125" fillId="0" borderId="1" xfId="1" applyFont="1" applyFill="1" applyBorder="1" applyAlignment="1">
      <alignment horizontal="left" vertical="top" wrapText="1"/>
    </xf>
    <xf numFmtId="49" fontId="125" fillId="0" borderId="1" xfId="1" applyNumberFormat="1" applyFont="1" applyFill="1" applyBorder="1" applyAlignment="1">
      <alignment horizontal="center" vertical="top"/>
    </xf>
    <xf numFmtId="49" fontId="128" fillId="0" borderId="1" xfId="1" applyNumberFormat="1" applyFont="1" applyBorder="1" applyAlignment="1">
      <alignment horizontal="center" vertical="center" wrapText="1"/>
    </xf>
    <xf numFmtId="0" fontId="130" fillId="0" borderId="1" xfId="1" applyFont="1" applyBorder="1" applyAlignment="1">
      <alignment horizontal="left" vertical="top" wrapText="1"/>
    </xf>
    <xf numFmtId="0" fontId="128" fillId="0" borderId="1" xfId="1" applyFont="1" applyFill="1" applyBorder="1" applyAlignment="1">
      <alignment horizontal="left" vertical="top" wrapText="1"/>
    </xf>
    <xf numFmtId="0" fontId="128" fillId="0" borderId="1" xfId="1" applyFont="1" applyFill="1" applyBorder="1" applyAlignment="1">
      <alignment horizontal="center" vertical="center" wrapText="1"/>
    </xf>
    <xf numFmtId="0" fontId="125" fillId="0" borderId="0" xfId="1" applyFont="1" applyFill="1" applyAlignment="1">
      <alignment horizontal="center"/>
    </xf>
    <xf numFmtId="4" fontId="125" fillId="0" borderId="1" xfId="881" applyNumberFormat="1" applyFont="1" applyFill="1" applyBorder="1" applyAlignment="1">
      <alignment horizontal="center" vertical="center" wrapText="1"/>
    </xf>
    <xf numFmtId="0" fontId="128" fillId="0" borderId="1" xfId="881" applyFont="1" applyFill="1" applyBorder="1" applyAlignment="1">
      <alignment horizontal="left" vertical="top" wrapText="1"/>
    </xf>
    <xf numFmtId="0" fontId="128" fillId="0" borderId="1" xfId="1" applyFont="1" applyFill="1" applyBorder="1" applyAlignment="1" applyProtection="1">
      <alignment horizontal="left" vertical="top" wrapText="1"/>
      <protection locked="0"/>
    </xf>
    <xf numFmtId="4" fontId="128" fillId="0" borderId="1" xfId="882" applyNumberFormat="1" applyFont="1" applyFill="1" applyBorder="1" applyAlignment="1">
      <alignment horizontal="left" vertical="top" wrapText="1"/>
    </xf>
    <xf numFmtId="4" fontId="128" fillId="0" borderId="17" xfId="881" applyNumberFormat="1" applyFont="1" applyFill="1" applyBorder="1" applyAlignment="1">
      <alignment horizontal="center" vertical="center" wrapText="1"/>
    </xf>
    <xf numFmtId="4" fontId="128" fillId="0" borderId="1" xfId="881" applyNumberFormat="1" applyFont="1" applyFill="1" applyBorder="1" applyAlignment="1">
      <alignment horizontal="center" vertical="center" wrapText="1"/>
    </xf>
    <xf numFmtId="0" fontId="128" fillId="0" borderId="1" xfId="1" applyFont="1" applyFill="1" applyBorder="1" applyAlignment="1">
      <alignment horizontal="center" vertical="center" wrapText="1"/>
    </xf>
    <xf numFmtId="0" fontId="7" fillId="0" borderId="0" xfId="1456" applyFill="1"/>
    <xf numFmtId="0" fontId="7" fillId="0" borderId="0" xfId="1456"/>
    <xf numFmtId="167" fontId="133" fillId="0" borderId="1" xfId="1456" applyNumberFormat="1" applyFont="1" applyFill="1" applyBorder="1" applyAlignment="1">
      <alignment horizontal="left" vertical="top" wrapText="1"/>
    </xf>
    <xf numFmtId="0" fontId="7" fillId="0" borderId="0" xfId="1456" applyFill="1" applyAlignment="1">
      <alignment horizontal="center"/>
    </xf>
    <xf numFmtId="0" fontId="7" fillId="0" borderId="0" xfId="1456" applyAlignment="1">
      <alignment horizontal="center"/>
    </xf>
    <xf numFmtId="0" fontId="133" fillId="0" borderId="1" xfId="1456" applyFont="1" applyFill="1" applyBorder="1" applyAlignment="1">
      <alignment horizontal="left" vertical="top" wrapText="1"/>
    </xf>
    <xf numFmtId="0" fontId="121" fillId="0" borderId="0" xfId="1456" applyFont="1" applyFill="1"/>
    <xf numFmtId="0" fontId="121" fillId="0" borderId="0" xfId="1456" applyFont="1"/>
    <xf numFmtId="49" fontId="133" fillId="0" borderId="1" xfId="1456" applyNumberFormat="1" applyFont="1" applyFill="1" applyBorder="1" applyAlignment="1">
      <alignment horizontal="center" vertical="top"/>
    </xf>
    <xf numFmtId="4" fontId="133" fillId="0" borderId="1" xfId="1456" applyNumberFormat="1" applyFont="1" applyFill="1" applyBorder="1" applyAlignment="1">
      <alignment horizontal="center" vertical="center"/>
    </xf>
    <xf numFmtId="4" fontId="133" fillId="0" borderId="1" xfId="1456" applyNumberFormat="1" applyFont="1" applyFill="1" applyBorder="1" applyAlignment="1">
      <alignment horizontal="justify" vertical="top" wrapText="1"/>
    </xf>
    <xf numFmtId="4" fontId="133" fillId="0" borderId="1" xfId="1456" applyNumberFormat="1" applyFont="1" applyFill="1" applyBorder="1" applyAlignment="1">
      <alignment horizontal="left" vertical="top" wrapText="1"/>
    </xf>
    <xf numFmtId="167" fontId="133" fillId="0" borderId="1" xfId="1456" applyNumberFormat="1" applyFont="1" applyFill="1" applyBorder="1" applyAlignment="1">
      <alignment horizontal="justify" vertical="top"/>
    </xf>
    <xf numFmtId="49" fontId="133" fillId="0" borderId="1" xfId="1456" applyNumberFormat="1" applyFont="1" applyFill="1" applyBorder="1" applyAlignment="1">
      <alignment horizontal="center" vertical="top" wrapText="1"/>
    </xf>
    <xf numFmtId="0" fontId="133" fillId="0" borderId="1" xfId="1456" applyFont="1" applyFill="1" applyBorder="1" applyAlignment="1">
      <alignment vertical="top" wrapText="1"/>
    </xf>
    <xf numFmtId="4" fontId="133" fillId="0" borderId="1" xfId="1456" applyNumberFormat="1" applyFont="1" applyFill="1" applyBorder="1" applyAlignment="1">
      <alignment vertical="top" wrapText="1"/>
    </xf>
    <xf numFmtId="167" fontId="133" fillId="0" borderId="1" xfId="1456" applyNumberFormat="1" applyFont="1" applyFill="1" applyBorder="1" applyAlignment="1">
      <alignment vertical="top" wrapText="1"/>
    </xf>
    <xf numFmtId="49" fontId="135" fillId="0" borderId="1" xfId="1456" applyNumberFormat="1" applyFont="1" applyFill="1" applyBorder="1" applyAlignment="1">
      <alignment horizontal="center" vertical="top"/>
    </xf>
    <xf numFmtId="0" fontId="135" fillId="0" borderId="1" xfId="1456" applyFont="1" applyFill="1" applyBorder="1" applyAlignment="1">
      <alignment horizontal="left" vertical="top" wrapText="1"/>
    </xf>
    <xf numFmtId="167" fontId="135" fillId="0" borderId="1" xfId="1456" applyNumberFormat="1" applyFont="1" applyFill="1" applyBorder="1" applyAlignment="1">
      <alignment horizontal="left" vertical="top" wrapText="1"/>
    </xf>
    <xf numFmtId="4" fontId="135" fillId="0" borderId="1" xfId="1456" applyNumberFormat="1" applyFont="1" applyFill="1" applyBorder="1" applyAlignment="1">
      <alignment horizontal="center" vertical="center"/>
    </xf>
    <xf numFmtId="4" fontId="135" fillId="0" borderId="1" xfId="1456" applyNumberFormat="1" applyFont="1" applyFill="1" applyBorder="1" applyAlignment="1">
      <alignment horizontal="justify" vertical="top"/>
    </xf>
    <xf numFmtId="4" fontId="133" fillId="0" borderId="1" xfId="1456" applyNumberFormat="1" applyFont="1" applyFill="1" applyBorder="1" applyAlignment="1">
      <alignment horizontal="justify" vertical="top"/>
    </xf>
    <xf numFmtId="167" fontId="133" fillId="0" borderId="1" xfId="1456" applyNumberFormat="1" applyFont="1" applyFill="1" applyBorder="1" applyAlignment="1">
      <alignment horizontal="justify" vertical="top" wrapText="1"/>
    </xf>
    <xf numFmtId="49" fontId="133" fillId="0" borderId="1" xfId="1456" applyNumberFormat="1" applyFont="1" applyFill="1" applyBorder="1" applyAlignment="1">
      <alignment horizontal="center"/>
    </xf>
    <xf numFmtId="0" fontId="135" fillId="0" borderId="1" xfId="1456" applyFont="1" applyFill="1" applyBorder="1" applyAlignment="1">
      <alignment horizontal="center" vertical="center"/>
    </xf>
    <xf numFmtId="167" fontId="135" fillId="0" borderId="1" xfId="1456" applyNumberFormat="1" applyFont="1" applyFill="1" applyBorder="1" applyAlignment="1">
      <alignment horizontal="justify" vertical="top" wrapText="1"/>
    </xf>
    <xf numFmtId="167" fontId="135" fillId="0" borderId="1" xfId="1456" applyNumberFormat="1" applyFont="1" applyFill="1" applyBorder="1" applyAlignment="1">
      <alignment horizontal="center" vertical="center"/>
    </xf>
    <xf numFmtId="167" fontId="135" fillId="0" borderId="1" xfId="1456" applyNumberFormat="1" applyFont="1" applyFill="1" applyBorder="1" applyAlignment="1">
      <alignment horizontal="justify" vertical="top"/>
    </xf>
    <xf numFmtId="167" fontId="133" fillId="0" borderId="1" xfId="1456" applyNumberFormat="1" applyFont="1" applyFill="1" applyBorder="1" applyAlignment="1">
      <alignment horizontal="center" vertical="center"/>
    </xf>
    <xf numFmtId="0" fontId="133" fillId="0" borderId="1" xfId="1457" applyFont="1" applyFill="1" applyBorder="1" applyAlignment="1">
      <alignment horizontal="justify" vertical="top" wrapText="1"/>
    </xf>
    <xf numFmtId="167" fontId="135" fillId="0" borderId="1" xfId="1456" applyNumberFormat="1" applyFont="1" applyFill="1" applyBorder="1" applyAlignment="1">
      <alignment horizontal="center" vertical="center" wrapText="1"/>
    </xf>
    <xf numFmtId="167" fontId="133" fillId="0" borderId="1" xfId="1456" applyNumberFormat="1" applyFont="1" applyFill="1" applyBorder="1" applyAlignment="1">
      <alignment horizontal="center" vertical="center" wrapText="1"/>
    </xf>
    <xf numFmtId="167" fontId="135" fillId="0" borderId="1" xfId="1456" applyNumberFormat="1" applyFont="1" applyFill="1" applyBorder="1" applyAlignment="1">
      <alignment horizontal="justify" vertical="center"/>
    </xf>
    <xf numFmtId="167" fontId="133" fillId="0" borderId="1" xfId="1456" applyNumberFormat="1" applyFont="1" applyFill="1" applyBorder="1" applyAlignment="1">
      <alignment horizontal="justify" vertical="center" wrapText="1"/>
    </xf>
    <xf numFmtId="4" fontId="133" fillId="3" borderId="1" xfId="1456" applyNumberFormat="1" applyFont="1" applyFill="1" applyBorder="1" applyAlignment="1">
      <alignment horizontal="left" vertical="top" wrapText="1"/>
    </xf>
    <xf numFmtId="0" fontId="7" fillId="0" borderId="0" xfId="1456" applyFill="1" applyAlignment="1">
      <alignment horizontal="justify"/>
    </xf>
    <xf numFmtId="167" fontId="133" fillId="3" borderId="1" xfId="1456" applyNumberFormat="1" applyFont="1" applyFill="1" applyBorder="1" applyAlignment="1">
      <alignment vertical="top" wrapText="1"/>
    </xf>
    <xf numFmtId="0" fontId="125" fillId="3" borderId="1" xfId="881" applyFont="1" applyFill="1" applyBorder="1" applyAlignment="1">
      <alignment horizontal="left" vertical="center" wrapText="1"/>
    </xf>
    <xf numFmtId="4" fontId="125" fillId="3" borderId="1" xfId="881" applyNumberFormat="1" applyFont="1" applyFill="1" applyBorder="1" applyAlignment="1">
      <alignment horizontal="center" vertical="center" wrapText="1"/>
    </xf>
    <xf numFmtId="0" fontId="125" fillId="3" borderId="1" xfId="881" applyFont="1" applyFill="1" applyBorder="1" applyAlignment="1">
      <alignment horizontal="left" vertical="top" wrapText="1"/>
    </xf>
    <xf numFmtId="4" fontId="135" fillId="0" borderId="1" xfId="881" applyNumberFormat="1" applyFont="1" applyFill="1" applyBorder="1" applyAlignment="1">
      <alignment horizontal="center" vertical="center" wrapText="1"/>
    </xf>
    <xf numFmtId="4" fontId="125" fillId="0" borderId="1" xfId="881" applyNumberFormat="1" applyFont="1" applyFill="1" applyBorder="1" applyAlignment="1">
      <alignment horizontal="center" vertical="center" wrapText="1"/>
    </xf>
    <xf numFmtId="0" fontId="130" fillId="0" borderId="1" xfId="1" applyFont="1" applyBorder="1" applyAlignment="1" applyProtection="1">
      <alignment horizontal="left" vertical="top" wrapText="1"/>
      <protection locked="0"/>
    </xf>
    <xf numFmtId="2" fontId="125" fillId="0" borderId="1" xfId="1" applyNumberFormat="1" applyFont="1" applyBorder="1" applyAlignment="1">
      <alignment horizontal="center" vertical="center" wrapText="1"/>
    </xf>
    <xf numFmtId="49" fontId="128" fillId="0" borderId="1" xfId="962" applyNumberFormat="1" applyFont="1" applyBorder="1" applyAlignment="1">
      <alignment horizontal="center" vertical="center" wrapText="1"/>
    </xf>
    <xf numFmtId="0" fontId="128" fillId="0" borderId="1" xfId="962" applyFont="1" applyBorder="1" applyAlignment="1">
      <alignment horizontal="left" vertical="top" wrapText="1"/>
    </xf>
    <xf numFmtId="4" fontId="128" fillId="0" borderId="1" xfId="962" applyNumberFormat="1" applyFont="1" applyBorder="1" applyAlignment="1">
      <alignment horizontal="left" vertical="top" wrapText="1"/>
    </xf>
    <xf numFmtId="49" fontId="128" fillId="0" borderId="1" xfId="1" applyNumberFormat="1" applyFont="1" applyBorder="1" applyAlignment="1">
      <alignment horizontal="center" vertical="top" wrapText="1"/>
    </xf>
    <xf numFmtId="167" fontId="128" fillId="0" borderId="1" xfId="1" applyNumberFormat="1" applyFont="1" applyBorder="1" applyAlignment="1">
      <alignment horizontal="left" vertical="top" wrapText="1"/>
    </xf>
    <xf numFmtId="4" fontId="128" fillId="0" borderId="1" xfId="1" applyNumberFormat="1" applyFont="1" applyFill="1" applyBorder="1" applyAlignment="1">
      <alignment horizontal="center" vertical="center" wrapText="1"/>
    </xf>
    <xf numFmtId="0" fontId="128" fillId="0" borderId="1" xfId="1" applyFont="1" applyFill="1" applyBorder="1" applyAlignment="1">
      <alignment horizontal="center" vertical="center" wrapText="1"/>
    </xf>
    <xf numFmtId="49" fontId="128" fillId="0" borderId="1" xfId="881" applyNumberFormat="1" applyFont="1" applyFill="1" applyBorder="1" applyAlignment="1">
      <alignment horizontal="center" vertical="top" wrapText="1"/>
    </xf>
    <xf numFmtId="0" fontId="128" fillId="0" borderId="1" xfId="881" applyFont="1" applyFill="1" applyBorder="1" applyAlignment="1">
      <alignment horizontal="left" vertical="top" wrapText="1"/>
    </xf>
    <xf numFmtId="4" fontId="128" fillId="0" borderId="1" xfId="882" applyNumberFormat="1" applyFont="1" applyFill="1" applyBorder="1" applyAlignment="1">
      <alignment horizontal="left" vertical="top" wrapText="1"/>
    </xf>
    <xf numFmtId="4" fontId="128" fillId="0" borderId="1" xfId="881" applyNumberFormat="1" applyFont="1" applyFill="1" applyBorder="1" applyAlignment="1">
      <alignment horizontal="center" vertical="center" wrapText="1"/>
    </xf>
    <xf numFmtId="0" fontId="43" fillId="0" borderId="0" xfId="1" applyFont="1" applyFill="1" applyAlignment="1">
      <alignment horizontal="center" vertical="center"/>
    </xf>
    <xf numFmtId="168" fontId="125" fillId="0" borderId="1" xfId="1247" applyNumberFormat="1" applyFont="1" applyBorder="1" applyAlignment="1">
      <alignment vertical="center" wrapText="1"/>
    </xf>
    <xf numFmtId="174" fontId="150" fillId="0" borderId="0" xfId="1248" applyNumberFormat="1" applyFont="1"/>
    <xf numFmtId="4" fontId="128" fillId="0" borderId="1" xfId="1" applyNumberFormat="1" applyFont="1" applyFill="1" applyBorder="1" applyAlignment="1">
      <alignment horizontal="center" vertical="center" wrapText="1"/>
    </xf>
    <xf numFmtId="4" fontId="128" fillId="0" borderId="12" xfId="1" applyNumberFormat="1" applyFont="1" applyFill="1" applyBorder="1" applyAlignment="1">
      <alignment horizontal="center" vertical="center" wrapText="1"/>
    </xf>
    <xf numFmtId="4" fontId="128" fillId="0" borderId="17" xfId="1" applyNumberFormat="1" applyFont="1" applyFill="1" applyBorder="1" applyAlignment="1">
      <alignment horizontal="center" vertical="center" wrapText="1"/>
    </xf>
    <xf numFmtId="4" fontId="125" fillId="0" borderId="1" xfId="1" applyNumberFormat="1" applyFont="1" applyBorder="1" applyAlignment="1">
      <alignment horizontal="center" vertical="center" wrapText="1"/>
    </xf>
    <xf numFmtId="0" fontId="128" fillId="0" borderId="1" xfId="1" applyFont="1" applyFill="1" applyBorder="1" applyAlignment="1">
      <alignment horizontal="center" vertical="center" wrapText="1"/>
    </xf>
    <xf numFmtId="0" fontId="130" fillId="0" borderId="1" xfId="840" applyFont="1" applyFill="1" applyBorder="1" applyAlignment="1">
      <alignment horizontal="center" vertical="center" wrapText="1"/>
    </xf>
    <xf numFmtId="4" fontId="129" fillId="0" borderId="1" xfId="840" applyNumberFormat="1" applyFont="1" applyFill="1" applyBorder="1" applyAlignment="1">
      <alignment horizontal="center" vertical="center" wrapText="1"/>
    </xf>
    <xf numFmtId="4" fontId="128" fillId="0" borderId="1" xfId="840" applyNumberFormat="1" applyFont="1" applyFill="1" applyBorder="1" applyAlignment="1">
      <alignment horizontal="center" vertical="center"/>
    </xf>
    <xf numFmtId="4" fontId="130" fillId="0" borderId="1" xfId="840" applyNumberFormat="1" applyFont="1" applyFill="1" applyBorder="1" applyAlignment="1">
      <alignment horizontal="center" vertical="center" wrapText="1"/>
    </xf>
    <xf numFmtId="4" fontId="130" fillId="0" borderId="17" xfId="840" applyNumberFormat="1" applyFont="1" applyFill="1" applyBorder="1" applyAlignment="1">
      <alignment horizontal="center" vertical="center" wrapText="1"/>
    </xf>
    <xf numFmtId="168" fontId="128" fillId="0" borderId="1" xfId="840" applyNumberFormat="1" applyFont="1" applyFill="1" applyBorder="1" applyAlignment="1">
      <alignment horizontal="center" vertical="center"/>
    </xf>
    <xf numFmtId="168" fontId="128" fillId="0" borderId="1" xfId="1" applyNumberFormat="1" applyFont="1" applyFill="1" applyBorder="1" applyAlignment="1">
      <alignment horizontal="center" vertical="center" wrapText="1"/>
    </xf>
    <xf numFmtId="168" fontId="129" fillId="0" borderId="1" xfId="840" applyNumberFormat="1" applyFont="1" applyFill="1" applyBorder="1" applyAlignment="1">
      <alignment horizontal="center" vertical="center" wrapText="1"/>
    </xf>
    <xf numFmtId="168" fontId="125" fillId="0" borderId="1" xfId="1" applyNumberFormat="1" applyFont="1" applyFill="1" applyBorder="1" applyAlignment="1">
      <alignment horizontal="center" vertical="center" wrapText="1"/>
    </xf>
    <xf numFmtId="4" fontId="125" fillId="0" borderId="17" xfId="1" applyNumberFormat="1" applyFont="1" applyFill="1" applyBorder="1" applyAlignment="1">
      <alignment horizontal="center" vertical="center" wrapText="1"/>
    </xf>
    <xf numFmtId="0" fontId="103" fillId="0" borderId="0" xfId="840" applyFont="1" applyFill="1" applyAlignment="1">
      <alignment horizontal="center" vertical="center" wrapText="1"/>
    </xf>
    <xf numFmtId="4" fontId="128" fillId="0" borderId="1" xfId="840" applyNumberFormat="1" applyFont="1" applyFill="1" applyBorder="1" applyAlignment="1">
      <alignment horizontal="center" vertical="center" wrapText="1"/>
    </xf>
    <xf numFmtId="0" fontId="125" fillId="0" borderId="0" xfId="1" applyFont="1" applyAlignment="1">
      <alignment horizontal="center"/>
    </xf>
    <xf numFmtId="0" fontId="125" fillId="0" borderId="1" xfId="1" applyFont="1" applyBorder="1" applyAlignment="1">
      <alignment horizontal="center" vertical="top" wrapText="1"/>
    </xf>
    <xf numFmtId="0" fontId="125" fillId="0" borderId="1" xfId="1" applyFont="1" applyBorder="1" applyAlignment="1">
      <alignment horizontal="left" vertical="top" wrapText="1"/>
    </xf>
    <xf numFmtId="49" fontId="125" fillId="0" borderId="1" xfId="1" applyNumberFormat="1" applyFont="1" applyBorder="1" applyAlignment="1">
      <alignment horizontal="center" vertical="center" wrapText="1"/>
    </xf>
    <xf numFmtId="49" fontId="128" fillId="0" borderId="1" xfId="1" applyNumberFormat="1" applyFont="1" applyBorder="1" applyAlignment="1">
      <alignment horizontal="center" vertical="top" wrapText="1"/>
    </xf>
    <xf numFmtId="0" fontId="125" fillId="0" borderId="1" xfId="1" applyFont="1" applyBorder="1" applyAlignment="1">
      <alignment horizontal="left" vertical="top" wrapText="1"/>
    </xf>
    <xf numFmtId="0" fontId="128" fillId="0" borderId="1" xfId="1" applyFont="1" applyBorder="1" applyAlignment="1">
      <alignment horizontal="left" vertical="top" wrapText="1"/>
    </xf>
    <xf numFmtId="2" fontId="125" fillId="0" borderId="1" xfId="1" applyNumberFormat="1" applyFont="1" applyBorder="1" applyAlignment="1">
      <alignment horizontal="center" vertical="center" wrapText="1"/>
    </xf>
    <xf numFmtId="168" fontId="125" fillId="0" borderId="1" xfId="1" applyNumberFormat="1" applyFont="1" applyBorder="1" applyAlignment="1">
      <alignment horizontal="center" vertical="center" wrapText="1"/>
    </xf>
    <xf numFmtId="4" fontId="128" fillId="0" borderId="1" xfId="1" applyNumberFormat="1" applyFont="1" applyBorder="1" applyAlignment="1">
      <alignment horizontal="center" vertical="center" wrapText="1"/>
    </xf>
    <xf numFmtId="4" fontId="125" fillId="0" borderId="1" xfId="1" applyNumberFormat="1" applyFont="1" applyBorder="1" applyAlignment="1">
      <alignment horizontal="center" vertical="center" wrapText="1"/>
    </xf>
    <xf numFmtId="0" fontId="128" fillId="0" borderId="1" xfId="840" applyFont="1" applyBorder="1" applyAlignment="1">
      <alignment horizontal="left" vertical="top" wrapText="1"/>
    </xf>
    <xf numFmtId="49" fontId="130" fillId="0" borderId="1" xfId="840" applyNumberFormat="1" applyFont="1" applyBorder="1" applyAlignment="1">
      <alignment horizontal="left" vertical="top" wrapText="1"/>
    </xf>
    <xf numFmtId="0" fontId="135" fillId="0" borderId="1" xfId="1" applyFont="1" applyBorder="1" applyAlignment="1">
      <alignment horizontal="left" vertical="top" wrapText="1"/>
    </xf>
    <xf numFmtId="167" fontId="125" fillId="0" borderId="1" xfId="1" applyNumberFormat="1" applyFont="1" applyBorder="1" applyAlignment="1">
      <alignment horizontal="left" vertical="top" wrapText="1"/>
    </xf>
    <xf numFmtId="49" fontId="125" fillId="0" borderId="1" xfId="1" applyNumberFormat="1" applyFont="1" applyBorder="1" applyAlignment="1">
      <alignment horizontal="center" vertical="top"/>
    </xf>
    <xf numFmtId="167" fontId="136" fillId="0" borderId="1" xfId="1" applyNumberFormat="1" applyFont="1" applyBorder="1" applyAlignment="1">
      <alignment horizontal="justify" vertical="top"/>
    </xf>
    <xf numFmtId="1" fontId="128" fillId="0" borderId="1" xfId="895" applyNumberFormat="1" applyFont="1" applyBorder="1" applyAlignment="1">
      <alignment horizontal="left" vertical="top" wrapText="1"/>
    </xf>
    <xf numFmtId="0" fontId="128" fillId="0" borderId="1" xfId="1" applyFont="1" applyFill="1" applyBorder="1" applyAlignment="1">
      <alignment vertical="top" wrapText="1"/>
    </xf>
    <xf numFmtId="2" fontId="125" fillId="0" borderId="1" xfId="1" applyNumberFormat="1" applyFont="1" applyBorder="1" applyAlignment="1">
      <alignment horizontal="center" vertical="center" wrapText="1"/>
    </xf>
    <xf numFmtId="2" fontId="128" fillId="0" borderId="1" xfId="1" applyNumberFormat="1" applyFont="1" applyBorder="1" applyAlignment="1">
      <alignment horizontal="center" vertical="center" wrapText="1"/>
    </xf>
    <xf numFmtId="4" fontId="128" fillId="0" borderId="1" xfId="1" applyNumberFormat="1" applyFont="1" applyFill="1" applyBorder="1" applyAlignment="1">
      <alignment horizontal="center" vertical="center" wrapText="1"/>
    </xf>
    <xf numFmtId="167" fontId="133" fillId="0" borderId="1" xfId="1456" applyNumberFormat="1" applyFont="1" applyFill="1" applyBorder="1" applyAlignment="1">
      <alignment horizontal="left" vertical="top" wrapText="1"/>
    </xf>
    <xf numFmtId="4" fontId="133" fillId="0" borderId="1" xfId="1456" applyNumberFormat="1" applyFont="1" applyFill="1" applyBorder="1" applyAlignment="1">
      <alignment horizontal="center" vertical="center"/>
    </xf>
    <xf numFmtId="4" fontId="133" fillId="0" borderId="1" xfId="1456" applyNumberFormat="1" applyFont="1" applyFill="1" applyBorder="1" applyAlignment="1">
      <alignment horizontal="left" vertical="top" wrapText="1"/>
    </xf>
    <xf numFmtId="0" fontId="125" fillId="0" borderId="1" xfId="962" applyFont="1" applyBorder="1" applyAlignment="1">
      <alignment horizontal="left" vertical="top" wrapText="1"/>
    </xf>
    <xf numFmtId="4" fontId="128" fillId="0" borderId="17" xfId="962" applyNumberFormat="1" applyFont="1" applyBorder="1" applyAlignment="1">
      <alignment horizontal="left" vertical="top" wrapText="1"/>
    </xf>
    <xf numFmtId="4" fontId="128" fillId="0" borderId="1" xfId="962" applyNumberFormat="1" applyFont="1" applyBorder="1" applyAlignment="1">
      <alignment horizontal="left" vertical="top" wrapText="1"/>
    </xf>
    <xf numFmtId="4" fontId="128" fillId="0" borderId="17" xfId="962" applyNumberFormat="1" applyFont="1" applyFill="1" applyBorder="1" applyAlignment="1">
      <alignment horizontal="left" vertical="top" wrapText="1"/>
    </xf>
    <xf numFmtId="0" fontId="130" fillId="0" borderId="1" xfId="1" applyFont="1" applyBorder="1" applyAlignment="1">
      <alignment horizontal="justify" vertical="top" wrapText="1"/>
    </xf>
    <xf numFmtId="0" fontId="133" fillId="0" borderId="0" xfId="1456" applyFont="1" applyFill="1" applyAlignment="1">
      <alignment horizontal="right" vertical="center"/>
    </xf>
    <xf numFmtId="0" fontId="130" fillId="0" borderId="0" xfId="1460" applyFont="1" applyAlignment="1">
      <alignment horizontal="right" vertical="center"/>
    </xf>
    <xf numFmtId="0" fontId="130" fillId="0" borderId="0" xfId="1460" applyFont="1" applyAlignment="1">
      <alignment horizontal="center" vertical="center"/>
    </xf>
    <xf numFmtId="0" fontId="130" fillId="0" borderId="0" xfId="1460" applyFont="1"/>
    <xf numFmtId="0" fontId="130" fillId="3" borderId="0" xfId="1460" applyFont="1" applyFill="1"/>
    <xf numFmtId="0" fontId="130" fillId="0" borderId="1" xfId="1460" applyFont="1" applyBorder="1" applyAlignment="1">
      <alignment horizontal="center" vertical="center" wrapText="1"/>
    </xf>
    <xf numFmtId="0" fontId="130" fillId="3" borderId="1" xfId="1460" applyFont="1" applyFill="1" applyBorder="1" applyAlignment="1">
      <alignment horizontal="center" vertical="center" wrapText="1"/>
    </xf>
    <xf numFmtId="0" fontId="130" fillId="0" borderId="1" xfId="1460" applyFont="1" applyBorder="1" applyAlignment="1">
      <alignment horizontal="left" vertical="center" wrapText="1"/>
    </xf>
    <xf numFmtId="0" fontId="133" fillId="3" borderId="1" xfId="1460" applyFont="1" applyFill="1" applyBorder="1" applyAlignment="1">
      <alignment horizontal="center" vertical="center" wrapText="1"/>
    </xf>
    <xf numFmtId="0" fontId="133" fillId="0" borderId="1" xfId="1460" applyFont="1" applyBorder="1" applyAlignment="1">
      <alignment horizontal="center" vertical="center" wrapText="1"/>
    </xf>
    <xf numFmtId="0" fontId="128" fillId="3" borderId="1" xfId="1460" applyFont="1" applyFill="1" applyBorder="1" applyAlignment="1">
      <alignment horizontal="center" vertical="center" wrapText="1"/>
    </xf>
    <xf numFmtId="0" fontId="133" fillId="0" borderId="1" xfId="1460" applyFont="1" applyBorder="1" applyAlignment="1">
      <alignment horizontal="center" vertical="center"/>
    </xf>
    <xf numFmtId="0" fontId="128" fillId="0" borderId="1" xfId="1460" applyFont="1" applyBorder="1" applyAlignment="1">
      <alignment horizontal="center" vertical="center" wrapText="1"/>
    </xf>
    <xf numFmtId="0" fontId="130" fillId="3" borderId="1" xfId="1460" applyFont="1" applyFill="1" applyBorder="1" applyAlignment="1">
      <alignment horizontal="left" vertical="center" wrapText="1"/>
    </xf>
    <xf numFmtId="0" fontId="133" fillId="3" borderId="1" xfId="1460" applyFont="1" applyFill="1" applyBorder="1" applyAlignment="1">
      <alignment horizontal="left" vertical="center" wrapText="1"/>
    </xf>
    <xf numFmtId="0" fontId="133" fillId="3" borderId="1" xfId="1460" applyFont="1" applyFill="1" applyBorder="1" applyAlignment="1">
      <alignment horizontal="center" vertical="center"/>
    </xf>
    <xf numFmtId="0" fontId="133" fillId="0" borderId="1" xfId="1460" applyFont="1" applyBorder="1" applyAlignment="1">
      <alignment horizontal="left" vertical="center" wrapText="1"/>
    </xf>
    <xf numFmtId="0" fontId="130" fillId="0" borderId="1" xfId="1460" applyFont="1" applyBorder="1" applyAlignment="1">
      <alignment horizontal="center" vertical="center"/>
    </xf>
    <xf numFmtId="0" fontId="133" fillId="0" borderId="0" xfId="1460" applyFont="1"/>
    <xf numFmtId="0" fontId="133" fillId="3" borderId="0" xfId="1460" applyFont="1" applyFill="1"/>
    <xf numFmtId="0" fontId="133" fillId="0" borderId="0" xfId="1460" applyFont="1" applyAlignment="1">
      <alignment horizontal="left" vertical="top"/>
    </xf>
    <xf numFmtId="0" fontId="133" fillId="0" borderId="0" xfId="1460" applyFont="1" applyAlignment="1">
      <alignment horizontal="center" vertical="center"/>
    </xf>
    <xf numFmtId="0" fontId="133" fillId="0" borderId="0" xfId="1460" applyFont="1" applyAlignment="1">
      <alignment horizontal="left" vertical="center" wrapText="1"/>
    </xf>
    <xf numFmtId="167" fontId="133" fillId="0" borderId="0" xfId="1460" applyNumberFormat="1" applyFont="1" applyAlignment="1">
      <alignment horizontal="center" vertical="center"/>
    </xf>
    <xf numFmtId="0" fontId="133" fillId="0" borderId="0" xfId="1460" applyFont="1" applyAlignment="1">
      <alignment horizontal="left" vertical="top" wrapText="1"/>
    </xf>
    <xf numFmtId="0" fontId="133" fillId="0" borderId="0" xfId="1460" applyFont="1" applyAlignment="1">
      <alignment horizontal="center" vertical="center" wrapText="1"/>
    </xf>
    <xf numFmtId="0" fontId="133" fillId="3" borderId="0" xfId="1460" applyFont="1" applyFill="1" applyAlignment="1">
      <alignment horizontal="left" vertical="top" wrapText="1"/>
    </xf>
    <xf numFmtId="0" fontId="133" fillId="3" borderId="0" xfId="1460" applyFont="1" applyFill="1" applyAlignment="1">
      <alignment horizontal="center" vertical="center"/>
    </xf>
    <xf numFmtId="167" fontId="133" fillId="3" borderId="0" xfId="1460" applyNumberFormat="1" applyFont="1" applyFill="1" applyAlignment="1">
      <alignment horizontal="left" vertical="center" wrapText="1"/>
    </xf>
    <xf numFmtId="167" fontId="133" fillId="3" borderId="0" xfId="1460" applyNumberFormat="1" applyFont="1" applyFill="1" applyAlignment="1">
      <alignment horizontal="center" vertical="center"/>
    </xf>
    <xf numFmtId="0" fontId="133" fillId="0" borderId="0" xfId="1460" applyFont="1" applyAlignment="1">
      <alignment horizontal="justify" vertical="center"/>
    </xf>
    <xf numFmtId="0" fontId="130" fillId="0" borderId="0" xfId="1460" applyFont="1" applyAlignment="1">
      <alignment horizontal="left"/>
    </xf>
    <xf numFmtId="0" fontId="133" fillId="0" borderId="1" xfId="1460" applyFont="1" applyBorder="1" applyAlignment="1">
      <alignment horizontal="left" vertical="center"/>
    </xf>
    <xf numFmtId="0" fontId="133" fillId="0" borderId="0" xfId="1460" applyFont="1" applyAlignment="1">
      <alignment horizontal="left"/>
    </xf>
    <xf numFmtId="0" fontId="128" fillId="0" borderId="0" xfId="962" applyFont="1" applyAlignment="1">
      <alignment horizontal="right" vertical="top" wrapText="1"/>
    </xf>
    <xf numFmtId="0" fontId="133" fillId="0" borderId="0" xfId="1460" applyFont="1" applyAlignment="1">
      <alignment horizontal="right"/>
    </xf>
    <xf numFmtId="0" fontId="130" fillId="0" borderId="1" xfId="985" applyFont="1" applyBorder="1" applyAlignment="1">
      <alignment horizontal="center" vertical="center" wrapText="1"/>
    </xf>
    <xf numFmtId="0" fontId="132" fillId="27" borderId="1" xfId="1460" applyFont="1" applyFill="1" applyBorder="1" applyAlignment="1">
      <alignment horizontal="center" vertical="center" wrapText="1"/>
    </xf>
    <xf numFmtId="0" fontId="133" fillId="27" borderId="1" xfId="1460" applyFont="1" applyFill="1" applyBorder="1" applyAlignment="1">
      <alignment horizontal="center" vertical="center" wrapText="1"/>
    </xf>
    <xf numFmtId="0" fontId="133" fillId="0" borderId="1" xfId="1460" applyFont="1" applyBorder="1" applyAlignment="1">
      <alignment vertical="center" wrapText="1"/>
    </xf>
    <xf numFmtId="0" fontId="132" fillId="0" borderId="1" xfId="1460" applyFont="1" applyBorder="1" applyAlignment="1">
      <alignment vertical="center" wrapText="1"/>
    </xf>
    <xf numFmtId="1" fontId="133" fillId="0" borderId="1" xfId="1460" applyNumberFormat="1" applyFont="1" applyBorder="1" applyAlignment="1">
      <alignment horizontal="center" vertical="center" wrapText="1"/>
    </xf>
    <xf numFmtId="0" fontId="132" fillId="0" borderId="1" xfId="1460" applyFont="1" applyBorder="1" applyAlignment="1">
      <alignment horizontal="center" vertical="center" wrapText="1"/>
    </xf>
    <xf numFmtId="1" fontId="132" fillId="0" borderId="1" xfId="1460" applyNumberFormat="1" applyFont="1" applyBorder="1" applyAlignment="1">
      <alignment horizontal="center" vertical="center" wrapText="1"/>
    </xf>
    <xf numFmtId="0" fontId="132" fillId="0" borderId="1" xfId="1460" applyFont="1" applyBorder="1" applyAlignment="1">
      <alignment horizontal="center" vertical="center"/>
    </xf>
    <xf numFmtId="0" fontId="133" fillId="3" borderId="1" xfId="1460" applyFont="1" applyFill="1" applyBorder="1" applyAlignment="1">
      <alignment vertical="center" wrapText="1"/>
    </xf>
    <xf numFmtId="0" fontId="133" fillId="27" borderId="1" xfId="1460" applyFont="1" applyFill="1" applyBorder="1" applyAlignment="1">
      <alignment vertical="center" wrapText="1"/>
    </xf>
    <xf numFmtId="14" fontId="132" fillId="0" borderId="1" xfId="1460" applyNumberFormat="1" applyFont="1" applyBorder="1" applyAlignment="1">
      <alignment vertical="center" wrapText="1"/>
    </xf>
    <xf numFmtId="0" fontId="133" fillId="0" borderId="0" xfId="1461" applyFont="1"/>
    <xf numFmtId="0" fontId="130" fillId="0" borderId="0" xfId="1461" applyFont="1" applyAlignment="1">
      <alignment horizontal="right" vertical="center"/>
    </xf>
    <xf numFmtId="0" fontId="4" fillId="0" borderId="0" xfId="1461"/>
    <xf numFmtId="0" fontId="130" fillId="0" borderId="0" xfId="1461" applyFont="1" applyAlignment="1">
      <alignment horizontal="center" vertical="center"/>
    </xf>
    <xf numFmtId="0" fontId="130" fillId="0" borderId="0" xfId="1461" applyFont="1"/>
    <xf numFmtId="0" fontId="130" fillId="0" borderId="1" xfId="1461" applyFont="1" applyBorder="1" applyAlignment="1">
      <alignment horizontal="center" vertical="center" wrapText="1"/>
    </xf>
    <xf numFmtId="0" fontId="128" fillId="0" borderId="1" xfId="1461" applyFont="1" applyBorder="1" applyAlignment="1">
      <alignment horizontal="left" vertical="top" wrapText="1"/>
    </xf>
    <xf numFmtId="167" fontId="4" fillId="0" borderId="0" xfId="1461" applyNumberFormat="1"/>
    <xf numFmtId="0" fontId="130" fillId="0" borderId="1" xfId="1461" applyFont="1" applyBorder="1" applyAlignment="1">
      <alignment horizontal="left" vertical="center" wrapText="1"/>
    </xf>
    <xf numFmtId="0" fontId="133" fillId="0" borderId="1" xfId="1461" applyFont="1" applyBorder="1" applyAlignment="1">
      <alignment horizontal="left" vertical="top" wrapText="1"/>
    </xf>
    <xf numFmtId="0" fontId="130" fillId="0" borderId="1" xfId="1461" applyFont="1" applyBorder="1" applyAlignment="1">
      <alignment horizontal="left" vertical="top" wrapText="1"/>
    </xf>
    <xf numFmtId="0" fontId="130" fillId="0" borderId="1" xfId="1461" applyFont="1" applyBorder="1" applyAlignment="1">
      <alignment horizontal="center" vertical="center"/>
    </xf>
    <xf numFmtId="0" fontId="133" fillId="0" borderId="1" xfId="1461" applyFont="1" applyBorder="1" applyAlignment="1">
      <alignment wrapText="1"/>
    </xf>
    <xf numFmtId="0" fontId="133" fillId="0" borderId="1" xfId="1461" applyFont="1" applyBorder="1" applyAlignment="1">
      <alignment horizontal="center" vertical="center"/>
    </xf>
    <xf numFmtId="0" fontId="133" fillId="0" borderId="1" xfId="1461" applyFont="1" applyBorder="1" applyAlignment="1">
      <alignment horizontal="center" vertical="center" wrapText="1"/>
    </xf>
    <xf numFmtId="0" fontId="133" fillId="0" borderId="1" xfId="1461" applyFont="1" applyBorder="1" applyAlignment="1">
      <alignment horizontal="left" vertical="center" wrapText="1"/>
    </xf>
    <xf numFmtId="0" fontId="128" fillId="0" borderId="1" xfId="1" applyFont="1" applyBorder="1" applyAlignment="1">
      <alignment horizontal="center" vertical="center" wrapText="1"/>
    </xf>
    <xf numFmtId="4" fontId="128" fillId="0" borderId="1" xfId="1" applyNumberFormat="1" applyFont="1" applyFill="1" applyBorder="1" applyAlignment="1">
      <alignment horizontal="center" vertical="center" wrapText="1"/>
    </xf>
    <xf numFmtId="4" fontId="128" fillId="0" borderId="1" xfId="1" applyNumberFormat="1" applyFont="1" applyBorder="1" applyAlignment="1">
      <alignment horizontal="center" vertical="center" wrapText="1"/>
    </xf>
    <xf numFmtId="0" fontId="128" fillId="0" borderId="0" xfId="1" applyFont="1"/>
    <xf numFmtId="0" fontId="128" fillId="0" borderId="1" xfId="1" applyFont="1" applyFill="1" applyBorder="1" applyAlignment="1" applyProtection="1">
      <alignment horizontal="left" vertical="top" wrapText="1"/>
      <protection locked="0"/>
    </xf>
    <xf numFmtId="4" fontId="128" fillId="0" borderId="1" xfId="882" applyNumberFormat="1" applyFont="1" applyFill="1" applyBorder="1" applyAlignment="1">
      <alignment horizontal="left" vertical="top" wrapText="1"/>
    </xf>
    <xf numFmtId="4" fontId="128" fillId="0" borderId="1" xfId="881" applyNumberFormat="1" applyFont="1" applyFill="1" applyBorder="1" applyAlignment="1">
      <alignment horizontal="center" vertical="center" wrapText="1"/>
    </xf>
    <xf numFmtId="168" fontId="133" fillId="0" borderId="12" xfId="1247" applyNumberFormat="1" applyFont="1" applyBorder="1" applyAlignment="1">
      <alignment horizontal="left" vertical="top" wrapText="1"/>
    </xf>
    <xf numFmtId="168" fontId="133" fillId="0" borderId="1" xfId="1247" applyNumberFormat="1" applyFont="1" applyBorder="1" applyAlignment="1">
      <alignment horizontal="left" vertical="top" wrapText="1"/>
    </xf>
    <xf numFmtId="0" fontId="42" fillId="0" borderId="0" xfId="984" applyFont="1"/>
    <xf numFmtId="0" fontId="43" fillId="0" borderId="0" xfId="984" applyFont="1"/>
    <xf numFmtId="0" fontId="125" fillId="0" borderId="0" xfId="984" applyFont="1" applyFill="1" applyAlignment="1">
      <alignment horizontal="center" vertical="top" wrapText="1"/>
    </xf>
    <xf numFmtId="0" fontId="128" fillId="0" borderId="1" xfId="984" applyFont="1" applyFill="1" applyBorder="1" applyAlignment="1">
      <alignment horizontal="center" vertical="center" wrapText="1"/>
    </xf>
    <xf numFmtId="0" fontId="133" fillId="0" borderId="1" xfId="984" applyFont="1" applyFill="1" applyBorder="1" applyAlignment="1">
      <alignment horizontal="center" vertical="center" wrapText="1"/>
    </xf>
    <xf numFmtId="0" fontId="43" fillId="0" borderId="0" xfId="984" applyFont="1" applyAlignment="1">
      <alignment vertical="top"/>
    </xf>
    <xf numFmtId="0" fontId="106" fillId="0" borderId="0" xfId="984" applyFont="1"/>
    <xf numFmtId="0" fontId="125" fillId="0" borderId="1" xfId="1462" applyFont="1" applyBorder="1" applyAlignment="1">
      <alignment vertical="center" wrapText="1"/>
    </xf>
    <xf numFmtId="49" fontId="133" fillId="3" borderId="1" xfId="1462" applyNumberFormat="1" applyFont="1" applyFill="1" applyBorder="1" applyAlignment="1">
      <alignment horizontal="center" vertical="center" wrapText="1"/>
    </xf>
    <xf numFmtId="0" fontId="132" fillId="0" borderId="1" xfId="1462" applyFont="1" applyFill="1" applyBorder="1" applyAlignment="1">
      <alignment vertical="center" wrapText="1"/>
    </xf>
    <xf numFmtId="0" fontId="128" fillId="0" borderId="1" xfId="1462" applyFont="1" applyFill="1" applyBorder="1" applyAlignment="1">
      <alignment horizontal="center" vertical="center" wrapText="1"/>
    </xf>
    <xf numFmtId="0" fontId="128" fillId="0" borderId="1" xfId="984" applyFont="1" applyFill="1" applyBorder="1" applyAlignment="1">
      <alignment horizontal="center" vertical="center"/>
    </xf>
    <xf numFmtId="0" fontId="128" fillId="0" borderId="1" xfId="1462" applyFont="1" applyFill="1" applyBorder="1" applyAlignment="1">
      <alignment horizontal="justify" vertical="center" wrapText="1"/>
    </xf>
    <xf numFmtId="0" fontId="106" fillId="0" borderId="0" xfId="984" applyFont="1" applyFill="1"/>
    <xf numFmtId="0" fontId="133" fillId="0" borderId="1" xfId="1462" applyFont="1" applyFill="1" applyBorder="1" applyAlignment="1">
      <alignment vertical="center" wrapText="1"/>
    </xf>
    <xf numFmtId="0" fontId="120" fillId="0" borderId="0" xfId="984" applyFont="1" applyFill="1"/>
    <xf numFmtId="49" fontId="133" fillId="0" borderId="1" xfId="1462" applyNumberFormat="1" applyFont="1" applyBorder="1" applyAlignment="1">
      <alignment horizontal="center" vertical="center" wrapText="1"/>
    </xf>
    <xf numFmtId="175" fontId="128" fillId="0" borderId="1" xfId="1462" applyNumberFormat="1" applyFont="1" applyFill="1" applyBorder="1" applyAlignment="1">
      <alignment horizontal="center" vertical="center" wrapText="1"/>
    </xf>
    <xf numFmtId="49" fontId="131" fillId="3" borderId="1" xfId="1462" applyNumberFormat="1" applyFont="1" applyFill="1" applyBorder="1" applyAlignment="1">
      <alignment horizontal="center" vertical="center" wrapText="1"/>
    </xf>
    <xf numFmtId="49" fontId="132" fillId="3" borderId="1" xfId="1462" applyNumberFormat="1" applyFont="1" applyFill="1" applyBorder="1" applyAlignment="1">
      <alignment horizontal="center" vertical="center" wrapText="1"/>
    </xf>
    <xf numFmtId="0" fontId="128" fillId="0" borderId="1" xfId="1462" applyFont="1" applyFill="1" applyBorder="1" applyAlignment="1">
      <alignment horizontal="left" vertical="top" wrapText="1"/>
    </xf>
    <xf numFmtId="49" fontId="132" fillId="0" borderId="1" xfId="984" applyNumberFormat="1" applyFont="1" applyBorder="1" applyAlignment="1">
      <alignment horizontal="center" vertical="center" wrapText="1"/>
    </xf>
    <xf numFmtId="0" fontId="42" fillId="0" borderId="0" xfId="984" applyFont="1" applyAlignment="1">
      <alignment vertical="top"/>
    </xf>
    <xf numFmtId="49" fontId="128" fillId="0" borderId="1" xfId="1462" applyNumberFormat="1" applyFont="1" applyBorder="1" applyAlignment="1">
      <alignment horizontal="center" vertical="center" wrapText="1"/>
    </xf>
    <xf numFmtId="1" fontId="132" fillId="0" borderId="1" xfId="1028" applyNumberFormat="1" applyFont="1" applyFill="1" applyBorder="1" applyAlignment="1">
      <alignment horizontal="left" vertical="center" wrapText="1"/>
    </xf>
    <xf numFmtId="1" fontId="132" fillId="0" borderId="1" xfId="1028" applyNumberFormat="1" applyFont="1" applyFill="1" applyBorder="1" applyAlignment="1">
      <alignment horizontal="center" vertical="center" wrapText="1"/>
    </xf>
    <xf numFmtId="0" fontId="128" fillId="0" borderId="1" xfId="1028" applyFont="1" applyFill="1" applyBorder="1" applyAlignment="1">
      <alignment horizontal="left" vertical="top" wrapText="1"/>
    </xf>
    <xf numFmtId="1" fontId="132" fillId="0" borderId="1" xfId="1028" applyNumberFormat="1" applyFont="1" applyFill="1" applyBorder="1" applyAlignment="1">
      <alignment horizontal="left" vertical="top" wrapText="1"/>
    </xf>
    <xf numFmtId="49" fontId="131" fillId="0" borderId="1" xfId="1029" applyNumberFormat="1" applyFont="1" applyFill="1" applyBorder="1" applyAlignment="1">
      <alignment horizontal="center" vertical="center" wrapText="1"/>
    </xf>
    <xf numFmtId="0" fontId="42" fillId="0" borderId="0" xfId="984" applyFont="1" applyFill="1" applyAlignment="1">
      <alignment vertical="top"/>
    </xf>
    <xf numFmtId="49" fontId="133" fillId="0" borderId="1" xfId="1223" applyNumberFormat="1" applyFont="1" applyFill="1" applyBorder="1" applyAlignment="1">
      <alignment horizontal="center" vertical="center" wrapText="1"/>
    </xf>
    <xf numFmtId="0" fontId="43" fillId="0" borderId="0" xfId="984" applyFont="1" applyFill="1" applyAlignment="1">
      <alignment vertical="top"/>
    </xf>
    <xf numFmtId="0" fontId="43" fillId="0" borderId="0" xfId="984" applyFont="1" applyAlignment="1">
      <alignment horizontal="center" vertical="center"/>
    </xf>
    <xf numFmtId="0" fontId="43" fillId="0" borderId="0" xfId="984" applyFont="1" applyFill="1" applyAlignment="1">
      <alignment horizontal="center"/>
    </xf>
    <xf numFmtId="0" fontId="43" fillId="30" borderId="0" xfId="984" applyFont="1" applyFill="1" applyAlignment="1">
      <alignment horizontal="center"/>
    </xf>
    <xf numFmtId="0" fontId="103" fillId="0" borderId="0" xfId="985" applyFont="1"/>
    <xf numFmtId="0" fontId="130" fillId="0" borderId="0" xfId="985" applyFont="1" applyAlignment="1">
      <alignment horizontal="right"/>
    </xf>
    <xf numFmtId="0" fontId="130" fillId="0" borderId="0" xfId="985" applyFont="1"/>
    <xf numFmtId="0" fontId="130" fillId="0" borderId="1" xfId="985" applyFont="1" applyBorder="1" applyAlignment="1">
      <alignment horizontal="center"/>
    </xf>
    <xf numFmtId="49" fontId="130" fillId="0" borderId="1" xfId="1" applyNumberFormat="1" applyFont="1" applyBorder="1" applyAlignment="1">
      <alignment horizontal="center" vertical="center"/>
    </xf>
    <xf numFmtId="0" fontId="128" fillId="0" borderId="1" xfId="982" applyFont="1" applyBorder="1" applyAlignment="1">
      <alignment horizontal="center" vertical="center" wrapText="1"/>
    </xf>
    <xf numFmtId="0" fontId="130" fillId="3" borderId="1" xfId="1" applyFont="1" applyFill="1" applyBorder="1" applyAlignment="1">
      <alignment horizontal="left" vertical="center" wrapText="1"/>
    </xf>
    <xf numFmtId="0" fontId="128" fillId="3" borderId="1" xfId="982" applyFont="1" applyFill="1" applyBorder="1" applyAlignment="1">
      <alignment horizontal="center" vertical="center" wrapText="1"/>
    </xf>
    <xf numFmtId="49" fontId="130" fillId="0" borderId="0" xfId="1" applyNumberFormat="1" applyFont="1" applyAlignment="1">
      <alignment horizontal="center" vertical="center"/>
    </xf>
    <xf numFmtId="0" fontId="130" fillId="0" borderId="0" xfId="1" applyFont="1" applyAlignment="1">
      <alignment horizontal="left" vertical="center" wrapText="1"/>
    </xf>
    <xf numFmtId="0" fontId="128" fillId="0" borderId="0" xfId="982" applyFont="1" applyAlignment="1">
      <alignment horizontal="center" vertical="center" wrapText="1"/>
    </xf>
    <xf numFmtId="49" fontId="103" fillId="0" borderId="0" xfId="1" applyNumberFormat="1" applyFont="1" applyAlignment="1">
      <alignment horizontal="center" vertical="center"/>
    </xf>
    <xf numFmtId="0" fontId="151" fillId="0" borderId="0" xfId="1" applyFont="1" applyAlignment="1">
      <alignment horizontal="left" vertical="center" wrapText="1"/>
    </xf>
    <xf numFmtId="0" fontId="43" fillId="0" borderId="0" xfId="982" applyFont="1" applyAlignment="1">
      <alignment horizontal="center" vertical="center" wrapText="1"/>
    </xf>
    <xf numFmtId="0" fontId="103" fillId="0" borderId="0" xfId="1" applyFont="1" applyAlignment="1">
      <alignment horizontal="left" vertical="center" wrapText="1"/>
    </xf>
    <xf numFmtId="0" fontId="151" fillId="0" borderId="0" xfId="985" applyFont="1"/>
    <xf numFmtId="14" fontId="151" fillId="0" borderId="0" xfId="1" applyNumberFormat="1" applyFont="1" applyAlignment="1">
      <alignment horizontal="left" vertical="center" wrapText="1"/>
    </xf>
    <xf numFmtId="0" fontId="130" fillId="0" borderId="0" xfId="1" applyFont="1" applyAlignment="1">
      <alignment wrapText="1"/>
    </xf>
    <xf numFmtId="0" fontId="130" fillId="0" borderId="0" xfId="1" applyFont="1" applyAlignment="1">
      <alignment horizontal="right" wrapText="1"/>
    </xf>
    <xf numFmtId="0" fontId="103" fillId="0" borderId="0" xfId="1" applyFont="1" applyAlignment="1">
      <alignment wrapText="1"/>
    </xf>
    <xf numFmtId="0" fontId="128" fillId="0" borderId="12" xfId="1" applyFont="1" applyBorder="1" applyAlignment="1">
      <alignment horizontal="center" vertical="center" wrapText="1"/>
    </xf>
    <xf numFmtId="0" fontId="130" fillId="0" borderId="1" xfId="1" applyFont="1" applyBorder="1" applyAlignment="1">
      <alignment horizontal="center" vertical="center" wrapText="1"/>
    </xf>
    <xf numFmtId="0" fontId="130" fillId="0" borderId="0" xfId="985" applyFont="1" applyFill="1"/>
    <xf numFmtId="0" fontId="130" fillId="0" borderId="0" xfId="985" applyFont="1" applyFill="1" applyAlignment="1">
      <alignment horizontal="right"/>
    </xf>
    <xf numFmtId="0" fontId="103" fillId="0" borderId="0" xfId="985" applyFont="1" applyFill="1"/>
    <xf numFmtId="0" fontId="130" fillId="0" borderId="1" xfId="985" applyFont="1" applyFill="1" applyBorder="1" applyAlignment="1">
      <alignment horizontal="center" vertical="center" wrapText="1"/>
    </xf>
    <xf numFmtId="0" fontId="130" fillId="0" borderId="1" xfId="985" applyFont="1" applyFill="1" applyBorder="1" applyAlignment="1">
      <alignment horizontal="center"/>
    </xf>
    <xf numFmtId="0" fontId="133" fillId="0" borderId="1" xfId="1463" applyFont="1" applyFill="1" applyBorder="1" applyAlignment="1">
      <alignment horizontal="center" vertical="center" wrapText="1"/>
    </xf>
    <xf numFmtId="49" fontId="133" fillId="0" borderId="1" xfId="1463" applyNumberFormat="1" applyFont="1" applyFill="1" applyBorder="1" applyAlignment="1">
      <alignment horizontal="center" vertical="center" wrapText="1"/>
    </xf>
    <xf numFmtId="0" fontId="133" fillId="0" borderId="1" xfId="1463" applyFont="1" applyFill="1" applyBorder="1" applyAlignment="1">
      <alignment vertical="center" wrapText="1"/>
    </xf>
    <xf numFmtId="2" fontId="103" fillId="0" borderId="0" xfId="985" applyNumberFormat="1" applyFont="1" applyFill="1"/>
    <xf numFmtId="0" fontId="43" fillId="0" borderId="0" xfId="982" applyFont="1" applyBorder="1" applyAlignment="1">
      <alignment horizontal="center" vertical="center" wrapText="1"/>
    </xf>
    <xf numFmtId="0" fontId="133" fillId="0" borderId="0" xfId="1465" applyFont="1"/>
    <xf numFmtId="0" fontId="130" fillId="0" borderId="0" xfId="1465" applyFont="1" applyAlignment="1">
      <alignment horizontal="right" vertical="center"/>
    </xf>
    <xf numFmtId="0" fontId="3" fillId="0" borderId="0" xfId="1465"/>
    <xf numFmtId="0" fontId="130" fillId="0" borderId="0" xfId="1465" applyFont="1" applyAlignment="1">
      <alignment horizontal="center" vertical="center"/>
    </xf>
    <xf numFmtId="0" fontId="130" fillId="0" borderId="0" xfId="1465" applyFont="1"/>
    <xf numFmtId="0" fontId="128" fillId="0" borderId="0" xfId="1" applyFont="1" applyAlignment="1">
      <alignment horizontal="right"/>
    </xf>
    <xf numFmtId="0" fontId="125" fillId="0" borderId="1" xfId="923" applyFont="1" applyBorder="1" applyAlignment="1">
      <alignment horizontal="center" vertical="center" wrapText="1"/>
    </xf>
    <xf numFmtId="0" fontId="43" fillId="0" borderId="0" xfId="923" applyFont="1"/>
    <xf numFmtId="1" fontId="43" fillId="0" borderId="0" xfId="923" applyNumberFormat="1" applyFont="1"/>
    <xf numFmtId="176" fontId="133" fillId="3" borderId="30" xfId="0" applyNumberFormat="1" applyFont="1" applyFill="1" applyBorder="1" applyAlignment="1">
      <alignment horizontal="center" vertical="center" wrapText="1"/>
    </xf>
    <xf numFmtId="176" fontId="128" fillId="3" borderId="30" xfId="897" applyNumberFormat="1" applyFont="1" applyFill="1" applyBorder="1" applyAlignment="1">
      <alignment horizontal="center" vertical="center" wrapText="1"/>
    </xf>
    <xf numFmtId="3" fontId="133" fillId="0" borderId="30" xfId="0" applyNumberFormat="1" applyFont="1" applyBorder="1" applyAlignment="1">
      <alignment horizontal="center" vertical="center" wrapText="1"/>
    </xf>
    <xf numFmtId="1" fontId="132" fillId="0" borderId="30" xfId="1028" applyNumberFormat="1" applyFont="1" applyBorder="1" applyAlignment="1">
      <alignment horizontal="left" vertical="center" wrapText="1"/>
    </xf>
    <xf numFmtId="1" fontId="132" fillId="0" borderId="31" xfId="1028" applyNumberFormat="1" applyFont="1" applyBorder="1" applyAlignment="1">
      <alignment horizontal="center" vertical="center" wrapText="1"/>
    </xf>
    <xf numFmtId="0" fontId="133" fillId="0" borderId="30" xfId="0" applyFont="1" applyBorder="1" applyAlignment="1">
      <alignment horizontal="center" vertical="center" wrapText="1"/>
    </xf>
    <xf numFmtId="3" fontId="132" fillId="0" borderId="33" xfId="1028" applyNumberFormat="1" applyFont="1" applyBorder="1" applyAlignment="1">
      <alignment horizontal="center" vertical="center" wrapText="1"/>
    </xf>
    <xf numFmtId="0" fontId="128" fillId="0" borderId="30" xfId="1028" applyFont="1" applyBorder="1" applyAlignment="1">
      <alignment horizontal="left" vertical="top" wrapText="1"/>
    </xf>
    <xf numFmtId="2" fontId="132" fillId="0" borderId="30" xfId="1028" applyNumberFormat="1" applyFont="1" applyFill="1" applyBorder="1" applyAlignment="1">
      <alignment horizontal="center" vertical="center" wrapText="1"/>
    </xf>
    <xf numFmtId="2" fontId="132" fillId="0" borderId="34" xfId="1028" applyNumberFormat="1" applyFont="1" applyFill="1" applyBorder="1" applyAlignment="1">
      <alignment horizontal="center" vertical="center" wrapText="1"/>
    </xf>
    <xf numFmtId="3" fontId="133" fillId="0" borderId="30" xfId="0" applyNumberFormat="1" applyFont="1" applyFill="1" applyBorder="1" applyAlignment="1">
      <alignment horizontal="center" vertical="center" wrapText="1"/>
    </xf>
    <xf numFmtId="3" fontId="128" fillId="0" borderId="33" xfId="1028" applyNumberFormat="1" applyFont="1" applyFill="1" applyBorder="1" applyAlignment="1">
      <alignment horizontal="center" vertical="center" wrapText="1"/>
    </xf>
    <xf numFmtId="0" fontId="133" fillId="0" borderId="17" xfId="0" applyFont="1" applyBorder="1" applyAlignment="1">
      <alignment horizontal="left" vertical="center" wrapText="1"/>
    </xf>
    <xf numFmtId="0" fontId="128" fillId="0" borderId="30" xfId="0" applyFont="1" applyBorder="1" applyAlignment="1">
      <alignment horizontal="center" vertical="center" wrapText="1"/>
    </xf>
    <xf numFmtId="0" fontId="133" fillId="0" borderId="17" xfId="0" applyFont="1" applyBorder="1" applyAlignment="1">
      <alignment horizontal="center" vertical="center" wrapText="1"/>
    </xf>
    <xf numFmtId="0" fontId="128" fillId="0" borderId="17" xfId="0" applyFont="1" applyFill="1" applyBorder="1" applyAlignment="1">
      <alignment horizontal="center" vertical="center" wrapText="1"/>
    </xf>
    <xf numFmtId="0" fontId="133" fillId="0" borderId="30" xfId="0" applyFont="1" applyFill="1" applyBorder="1" applyAlignment="1">
      <alignment vertical="center" wrapText="1"/>
    </xf>
    <xf numFmtId="0" fontId="133" fillId="0" borderId="30" xfId="0" applyFont="1" applyFill="1" applyBorder="1" applyAlignment="1">
      <alignment horizontal="center" vertical="center" wrapText="1"/>
    </xf>
    <xf numFmtId="0" fontId="133" fillId="0" borderId="30" xfId="0" applyFont="1" applyBorder="1" applyAlignment="1">
      <alignment vertical="center" wrapText="1"/>
    </xf>
    <xf numFmtId="0" fontId="128" fillId="0" borderId="30" xfId="982" applyFont="1" applyFill="1" applyBorder="1" applyAlignment="1">
      <alignment horizontal="center" vertical="center" wrapText="1"/>
    </xf>
    <xf numFmtId="0" fontId="128" fillId="0" borderId="30" xfId="982" applyFont="1" applyBorder="1" applyAlignment="1">
      <alignment horizontal="center" vertical="center" wrapText="1"/>
    </xf>
    <xf numFmtId="0" fontId="128" fillId="3" borderId="30" xfId="982" applyFont="1" applyFill="1" applyBorder="1" applyAlignment="1">
      <alignment horizontal="center" vertical="center" wrapText="1"/>
    </xf>
    <xf numFmtId="0" fontId="128" fillId="0" borderId="1" xfId="881" applyFont="1" applyFill="1" applyBorder="1" applyAlignment="1">
      <alignment horizontal="left" vertical="top" wrapText="1"/>
    </xf>
    <xf numFmtId="0" fontId="125" fillId="0" borderId="1" xfId="1247" applyFont="1" applyBorder="1" applyAlignment="1">
      <alignment horizontal="left" vertical="top" wrapText="1"/>
    </xf>
    <xf numFmtId="168" fontId="128" fillId="0" borderId="35" xfId="923" applyNumberFormat="1" applyFont="1" applyFill="1" applyBorder="1" applyAlignment="1">
      <alignment horizontal="center" vertical="center" wrapText="1"/>
    </xf>
    <xf numFmtId="1" fontId="128" fillId="0" borderId="1" xfId="0" applyNumberFormat="1" applyFont="1" applyFill="1" applyBorder="1" applyAlignment="1">
      <alignment horizontal="center" vertical="center"/>
    </xf>
    <xf numFmtId="0" fontId="128" fillId="0" borderId="1" xfId="0" applyFont="1" applyFill="1" applyBorder="1" applyAlignment="1">
      <alignment horizontal="left" vertical="center" wrapText="1"/>
    </xf>
    <xf numFmtId="0" fontId="128" fillId="0" borderId="1" xfId="0" applyFont="1" applyFill="1" applyBorder="1" applyAlignment="1">
      <alignment horizontal="center" vertical="center" wrapText="1"/>
    </xf>
    <xf numFmtId="1" fontId="130" fillId="0" borderId="1" xfId="0" applyNumberFormat="1" applyFont="1" applyFill="1" applyBorder="1" applyAlignment="1">
      <alignment horizontal="center" vertical="center"/>
    </xf>
    <xf numFmtId="0" fontId="128" fillId="0" borderId="1" xfId="0" applyFont="1" applyFill="1" applyBorder="1" applyAlignment="1">
      <alignment horizontal="left" vertical="top" wrapText="1"/>
    </xf>
    <xf numFmtId="167" fontId="128" fillId="0" borderId="1" xfId="0" applyNumberFormat="1" applyFont="1" applyFill="1" applyBorder="1" applyAlignment="1">
      <alignment horizontal="center" vertical="center" wrapText="1"/>
    </xf>
    <xf numFmtId="1" fontId="128" fillId="0" borderId="1" xfId="0" applyNumberFormat="1" applyFont="1" applyFill="1" applyBorder="1" applyAlignment="1">
      <alignment horizontal="left" vertical="center" wrapText="1"/>
    </xf>
    <xf numFmtId="167" fontId="128" fillId="0" borderId="15" xfId="0" applyNumberFormat="1" applyFont="1" applyFill="1" applyBorder="1" applyAlignment="1">
      <alignment horizontal="center" vertical="center" wrapText="1"/>
    </xf>
    <xf numFmtId="168" fontId="128" fillId="0" borderId="38" xfId="923" applyNumberFormat="1" applyFont="1" applyFill="1" applyBorder="1" applyAlignment="1">
      <alignment horizontal="center" vertical="center" wrapText="1"/>
    </xf>
    <xf numFmtId="0" fontId="128" fillId="0" borderId="1" xfId="923" applyFont="1" applyFill="1" applyBorder="1" applyAlignment="1">
      <alignment horizontal="left" vertical="center" wrapText="1"/>
    </xf>
    <xf numFmtId="0" fontId="128" fillId="0" borderId="39" xfId="923" applyFont="1" applyFill="1" applyBorder="1" applyAlignment="1">
      <alignment horizontal="center" vertical="center" wrapText="1"/>
    </xf>
    <xf numFmtId="0" fontId="128" fillId="0" borderId="37" xfId="923" applyFont="1" applyBorder="1" applyAlignment="1">
      <alignment horizontal="center" vertical="center" wrapText="1"/>
    </xf>
    <xf numFmtId="0" fontId="128" fillId="0" borderId="38" xfId="923" applyFont="1" applyBorder="1" applyAlignment="1">
      <alignment horizontal="center" vertical="center" wrapText="1"/>
    </xf>
    <xf numFmtId="0" fontId="128" fillId="0" borderId="13" xfId="923" applyFont="1" applyBorder="1" applyAlignment="1">
      <alignment horizontal="center" vertical="center" wrapText="1"/>
    </xf>
    <xf numFmtId="0" fontId="125" fillId="0" borderId="13" xfId="923" applyFont="1" applyBorder="1" applyAlignment="1">
      <alignment horizontal="center" vertical="center" wrapText="1"/>
    </xf>
    <xf numFmtId="49" fontId="128" fillId="0" borderId="13" xfId="0" applyNumberFormat="1" applyFont="1" applyBorder="1" applyAlignment="1">
      <alignment horizontal="center" vertical="center" wrapText="1"/>
    </xf>
    <xf numFmtId="0" fontId="128" fillId="0" borderId="40" xfId="923" applyFont="1" applyFill="1" applyBorder="1" applyAlignment="1">
      <alignment horizontal="left" vertical="center" wrapText="1"/>
    </xf>
    <xf numFmtId="0" fontId="128" fillId="0" borderId="23" xfId="923" applyFont="1" applyFill="1" applyBorder="1" applyAlignment="1">
      <alignment horizontal="center" vertical="center" wrapText="1"/>
    </xf>
    <xf numFmtId="167" fontId="128" fillId="0" borderId="23" xfId="923" applyNumberFormat="1" applyFont="1" applyFill="1" applyBorder="1" applyAlignment="1">
      <alignment horizontal="center" vertical="center" wrapText="1"/>
    </xf>
    <xf numFmtId="167" fontId="128" fillId="0" borderId="41" xfId="923" applyNumberFormat="1" applyFont="1" applyFill="1" applyBorder="1" applyAlignment="1">
      <alignment horizontal="center" vertical="center" wrapText="1"/>
    </xf>
    <xf numFmtId="0" fontId="128" fillId="0" borderId="42" xfId="923" applyFont="1" applyFill="1" applyBorder="1" applyAlignment="1">
      <alignment horizontal="left" vertical="center" wrapText="1"/>
    </xf>
    <xf numFmtId="0" fontId="128" fillId="0" borderId="35" xfId="923" applyFont="1" applyFill="1" applyBorder="1" applyAlignment="1">
      <alignment horizontal="center" vertical="center" wrapText="1"/>
    </xf>
    <xf numFmtId="0" fontId="128" fillId="0" borderId="36" xfId="923" applyFont="1" applyFill="1" applyBorder="1" applyAlignment="1">
      <alignment horizontal="center" vertical="center" wrapText="1"/>
    </xf>
    <xf numFmtId="167" fontId="128" fillId="0" borderId="36" xfId="923" applyNumberFormat="1" applyFont="1" applyFill="1" applyBorder="1" applyAlignment="1">
      <alignment horizontal="center" vertical="center" wrapText="1"/>
    </xf>
    <xf numFmtId="0" fontId="128" fillId="0" borderId="43" xfId="923" applyFont="1" applyFill="1" applyBorder="1" applyAlignment="1">
      <alignment horizontal="left" vertical="center" wrapText="1"/>
    </xf>
    <xf numFmtId="167" fontId="128" fillId="0" borderId="44" xfId="0" applyNumberFormat="1" applyFont="1" applyFill="1" applyBorder="1" applyAlignment="1">
      <alignment vertical="center" wrapText="1"/>
    </xf>
    <xf numFmtId="0" fontId="128" fillId="0" borderId="12" xfId="1" applyFont="1" applyBorder="1" applyAlignment="1">
      <alignment horizontal="left" vertical="top" wrapText="1"/>
    </xf>
    <xf numFmtId="4" fontId="125" fillId="0" borderId="1" xfId="881" applyNumberFormat="1" applyFont="1" applyFill="1" applyBorder="1" applyAlignment="1">
      <alignment horizontal="center" vertical="center" wrapText="1"/>
    </xf>
    <xf numFmtId="0" fontId="128" fillId="0" borderId="1" xfId="881" applyFont="1" applyFill="1" applyBorder="1" applyAlignment="1">
      <alignment horizontal="left" vertical="top" wrapText="1"/>
    </xf>
    <xf numFmtId="4" fontId="128" fillId="0" borderId="12" xfId="1" applyNumberFormat="1" applyFont="1" applyFill="1" applyBorder="1" applyAlignment="1">
      <alignment horizontal="center" vertical="center" wrapText="1"/>
    </xf>
    <xf numFmtId="4" fontId="128" fillId="0" borderId="1" xfId="1" applyNumberFormat="1" applyFont="1" applyBorder="1" applyAlignment="1">
      <alignment horizontal="left" vertical="top" wrapText="1"/>
    </xf>
    <xf numFmtId="49" fontId="128" fillId="0" borderId="12" xfId="1" applyNumberFormat="1" applyFont="1" applyBorder="1" applyAlignment="1">
      <alignment horizontal="center" vertical="center" wrapText="1"/>
    </xf>
    <xf numFmtId="4" fontId="128" fillId="0" borderId="12" xfId="1" applyNumberFormat="1" applyFont="1" applyBorder="1" applyAlignment="1">
      <alignment horizontal="center" vertical="center" wrapText="1"/>
    </xf>
    <xf numFmtId="49" fontId="128" fillId="0" borderId="12" xfId="1" applyNumberFormat="1" applyFont="1" applyBorder="1" applyAlignment="1">
      <alignment horizontal="left" vertical="top" wrapText="1"/>
    </xf>
    <xf numFmtId="4" fontId="128" fillId="0" borderId="1" xfId="1" applyNumberFormat="1" applyFont="1" applyBorder="1" applyAlignment="1">
      <alignment horizontal="center" vertical="top" wrapText="1"/>
    </xf>
    <xf numFmtId="0" fontId="128" fillId="0" borderId="1" xfId="1" applyFont="1" applyFill="1" applyBorder="1" applyAlignment="1" applyProtection="1">
      <alignment horizontal="left" vertical="top" wrapText="1"/>
      <protection locked="0"/>
    </xf>
    <xf numFmtId="0" fontId="128" fillId="0" borderId="1" xfId="1" applyFont="1" applyBorder="1" applyAlignment="1">
      <alignment horizontal="left" vertical="top" wrapText="1"/>
    </xf>
    <xf numFmtId="4" fontId="128" fillId="0" borderId="1" xfId="1" applyNumberFormat="1" applyFont="1" applyBorder="1" applyAlignment="1">
      <alignment horizontal="center" vertical="center" wrapText="1"/>
    </xf>
    <xf numFmtId="0" fontId="128" fillId="0" borderId="1" xfId="1" applyFont="1" applyFill="1" applyBorder="1" applyAlignment="1">
      <alignment horizontal="left" vertical="top" wrapText="1"/>
    </xf>
    <xf numFmtId="4" fontId="125" fillId="0" borderId="1" xfId="1" applyNumberFormat="1" applyFont="1" applyBorder="1" applyAlignment="1">
      <alignment horizontal="center" vertical="center" wrapText="1"/>
    </xf>
    <xf numFmtId="49" fontId="128" fillId="3" borderId="1" xfId="1" applyNumberFormat="1" applyFont="1" applyFill="1" applyBorder="1" applyAlignment="1">
      <alignment horizontal="center" vertical="center" wrapText="1"/>
    </xf>
    <xf numFmtId="168" fontId="128" fillId="0" borderId="1" xfId="1" applyNumberFormat="1" applyFont="1" applyBorder="1" applyAlignment="1">
      <alignment horizontal="left" vertical="top" wrapText="1"/>
    </xf>
    <xf numFmtId="0" fontId="128" fillId="0" borderId="1" xfId="1248" applyFont="1" applyBorder="1" applyAlignment="1">
      <alignment horizontal="left" vertical="top" wrapText="1"/>
    </xf>
    <xf numFmtId="0" fontId="135" fillId="0" borderId="0" xfId="1466" applyFont="1" applyBorder="1"/>
    <xf numFmtId="0" fontId="133" fillId="0" borderId="0" xfId="1466" applyFont="1" applyBorder="1" applyAlignment="1">
      <alignment horizontal="right"/>
    </xf>
    <xf numFmtId="0" fontId="133" fillId="0" borderId="0" xfId="1466" applyFont="1" applyBorder="1"/>
    <xf numFmtId="0" fontId="133" fillId="0" borderId="0" xfId="1466" applyFont="1"/>
    <xf numFmtId="0" fontId="133" fillId="0" borderId="1" xfId="1466" applyFont="1" applyBorder="1" applyAlignment="1">
      <alignment horizontal="center" vertical="center" wrapText="1"/>
    </xf>
    <xf numFmtId="0" fontId="135" fillId="0" borderId="0" xfId="1466" applyFont="1" applyBorder="1" applyAlignment="1">
      <alignment horizontal="center" vertical="center" wrapText="1"/>
    </xf>
    <xf numFmtId="0" fontId="133" fillId="0" borderId="0" xfId="1466" applyFont="1" applyBorder="1" applyAlignment="1">
      <alignment horizontal="center" vertical="center" wrapText="1"/>
    </xf>
    <xf numFmtId="0" fontId="133" fillId="0" borderId="1" xfId="1466" applyFont="1" applyFill="1" applyBorder="1" applyAlignment="1">
      <alignment vertical="center" wrapText="1"/>
    </xf>
    <xf numFmtId="0" fontId="133" fillId="0" borderId="1" xfId="1466" applyFont="1" applyFill="1" applyBorder="1" applyAlignment="1">
      <alignment horizontal="center" vertical="center" wrapText="1"/>
    </xf>
    <xf numFmtId="0" fontId="133" fillId="0" borderId="0" xfId="1466" applyFont="1" applyBorder="1" applyAlignment="1">
      <alignment vertical="center" wrapText="1"/>
    </xf>
    <xf numFmtId="0" fontId="133" fillId="0" borderId="29" xfId="1466" applyFont="1" applyBorder="1" applyAlignment="1">
      <alignment vertical="center" wrapText="1"/>
    </xf>
    <xf numFmtId="0" fontId="138" fillId="0" borderId="0" xfId="1" applyFont="1" applyBorder="1" applyAlignment="1">
      <alignment horizontal="justify" vertical="top" wrapText="1"/>
    </xf>
    <xf numFmtId="16" fontId="132" fillId="0" borderId="1" xfId="1468" applyNumberFormat="1" applyFont="1" applyFill="1" applyBorder="1" applyAlignment="1">
      <alignment horizontal="center" vertical="center" wrapText="1"/>
    </xf>
    <xf numFmtId="0" fontId="132" fillId="0" borderId="1" xfId="1468" applyFont="1" applyFill="1" applyBorder="1" applyAlignment="1">
      <alignment vertical="center" wrapText="1"/>
    </xf>
    <xf numFmtId="0" fontId="132" fillId="0" borderId="1" xfId="1468" applyFont="1" applyFill="1" applyBorder="1" applyAlignment="1">
      <alignment horizontal="center" vertical="center" wrapText="1"/>
    </xf>
    <xf numFmtId="0" fontId="133" fillId="0" borderId="1" xfId="1468" applyFont="1" applyFill="1" applyBorder="1" applyAlignment="1">
      <alignment horizontal="center" vertical="center" wrapText="1"/>
    </xf>
    <xf numFmtId="0" fontId="128" fillId="0" borderId="1" xfId="1468" applyFont="1" applyFill="1" applyBorder="1" applyAlignment="1">
      <alignment vertical="center" wrapText="1"/>
    </xf>
    <xf numFmtId="0" fontId="128" fillId="0" borderId="1" xfId="1468" applyFont="1" applyFill="1" applyBorder="1" applyAlignment="1">
      <alignment horizontal="center" vertical="center" wrapText="1"/>
    </xf>
    <xf numFmtId="0" fontId="133" fillId="0" borderId="1" xfId="1468" applyFont="1" applyFill="1" applyBorder="1" applyAlignment="1">
      <alignment vertical="center" wrapText="1"/>
    </xf>
    <xf numFmtId="0" fontId="133" fillId="0" borderId="1" xfId="1468" applyFont="1" applyFill="1" applyBorder="1" applyAlignment="1">
      <alignment horizontal="left" vertical="top" wrapText="1"/>
    </xf>
    <xf numFmtId="0" fontId="133" fillId="0" borderId="1" xfId="1468" applyFont="1" applyFill="1" applyBorder="1" applyAlignment="1">
      <alignment horizontal="left" vertical="center" wrapText="1"/>
    </xf>
    <xf numFmtId="2" fontId="132" fillId="0" borderId="1" xfId="1468" applyNumberFormat="1" applyFont="1" applyFill="1" applyBorder="1" applyAlignment="1">
      <alignment horizontal="center" vertical="center" wrapText="1"/>
    </xf>
    <xf numFmtId="0" fontId="133" fillId="0" borderId="0" xfId="1466" applyFont="1" applyFill="1" applyBorder="1" applyAlignment="1">
      <alignment vertical="center" wrapText="1"/>
    </xf>
    <xf numFmtId="0" fontId="133" fillId="0" borderId="0" xfId="1466" applyFont="1" applyFill="1" applyBorder="1" applyAlignment="1">
      <alignment horizontal="center" vertical="center" wrapText="1"/>
    </xf>
    <xf numFmtId="0" fontId="133" fillId="0" borderId="0" xfId="1466" applyFont="1" applyFill="1" applyBorder="1" applyAlignment="1">
      <alignment vertical="top" wrapText="1"/>
    </xf>
    <xf numFmtId="0" fontId="132" fillId="0" borderId="1" xfId="1468" applyFont="1" applyFill="1" applyBorder="1" applyAlignment="1">
      <alignment horizontal="left" vertical="top" wrapText="1"/>
    </xf>
    <xf numFmtId="0" fontId="132" fillId="0" borderId="1" xfId="1468" applyFont="1" applyFill="1" applyBorder="1" applyAlignment="1">
      <alignment horizontal="left" vertical="center" wrapText="1"/>
    </xf>
    <xf numFmtId="0" fontId="132" fillId="0" borderId="49" xfId="1468" applyFont="1" applyFill="1" applyBorder="1" applyAlignment="1">
      <alignment horizontal="center" vertical="center" wrapText="1"/>
    </xf>
    <xf numFmtId="0" fontId="128" fillId="0" borderId="49" xfId="1468" applyFont="1" applyFill="1" applyBorder="1" applyAlignment="1">
      <alignment horizontal="center" vertical="center" wrapText="1"/>
    </xf>
    <xf numFmtId="0" fontId="128" fillId="0" borderId="49" xfId="1" applyFont="1" applyFill="1" applyBorder="1" applyAlignment="1">
      <alignment vertical="top" wrapText="1"/>
    </xf>
    <xf numFmtId="49" fontId="132" fillId="0" borderId="1" xfId="1468" applyNumberFormat="1" applyFont="1" applyFill="1" applyBorder="1" applyAlignment="1">
      <alignment horizontal="center" vertical="center" wrapText="1"/>
    </xf>
    <xf numFmtId="0" fontId="135" fillId="0" borderId="0" xfId="1466" applyFont="1" applyFill="1" applyBorder="1"/>
    <xf numFmtId="0" fontId="128" fillId="0" borderId="0" xfId="923" applyFont="1" applyFill="1" applyAlignment="1">
      <alignment horizontal="center" vertical="top"/>
    </xf>
    <xf numFmtId="0" fontId="133" fillId="0" borderId="0" xfId="1466" applyFont="1" applyFill="1" applyBorder="1" applyAlignment="1">
      <alignment horizontal="center" vertical="center"/>
    </xf>
    <xf numFmtId="0" fontId="133" fillId="0" borderId="0" xfId="1466" applyFont="1" applyFill="1"/>
    <xf numFmtId="0" fontId="128" fillId="0" borderId="49" xfId="1419" applyFont="1" applyBorder="1" applyAlignment="1">
      <alignment horizontal="left" vertical="top" wrapText="1"/>
    </xf>
    <xf numFmtId="168" fontId="128" fillId="0" borderId="1" xfId="1248" applyNumberFormat="1" applyFont="1" applyBorder="1" applyAlignment="1">
      <alignment vertical="top" wrapText="1"/>
    </xf>
    <xf numFmtId="168" fontId="128" fillId="0" borderId="49" xfId="1419" applyNumberFormat="1" applyFont="1" applyBorder="1" applyAlignment="1">
      <alignment horizontal="left" vertical="top" wrapText="1"/>
    </xf>
    <xf numFmtId="0" fontId="3" fillId="28" borderId="0" xfId="1465" applyFill="1"/>
    <xf numFmtId="0" fontId="3" fillId="0" borderId="0" xfId="1465" applyFill="1"/>
    <xf numFmtId="167" fontId="3" fillId="0" borderId="0" xfId="1465" applyNumberFormat="1" applyFill="1"/>
    <xf numFmtId="4" fontId="128" fillId="0" borderId="1" xfId="1" applyNumberFormat="1" applyFont="1" applyFill="1" applyBorder="1" applyAlignment="1">
      <alignment horizontal="center" vertical="center" wrapText="1"/>
    </xf>
    <xf numFmtId="4" fontId="128" fillId="0" borderId="1" xfId="1" applyNumberFormat="1" applyFont="1" applyBorder="1" applyAlignment="1">
      <alignment horizontal="center" vertical="center" wrapText="1"/>
    </xf>
    <xf numFmtId="4" fontId="128" fillId="0" borderId="17" xfId="1" applyNumberFormat="1" applyFont="1" applyFill="1" applyBorder="1" applyAlignment="1">
      <alignment horizontal="center" vertical="center" wrapText="1"/>
    </xf>
    <xf numFmtId="4" fontId="125" fillId="0" borderId="1" xfId="1" applyNumberFormat="1" applyFont="1" applyBorder="1" applyAlignment="1">
      <alignment horizontal="center" vertical="center" wrapText="1"/>
    </xf>
    <xf numFmtId="4" fontId="128" fillId="0" borderId="17" xfId="1" applyNumberFormat="1" applyFont="1" applyBorder="1" applyAlignment="1">
      <alignment horizontal="center" vertical="center" wrapText="1"/>
    </xf>
    <xf numFmtId="4" fontId="128" fillId="0" borderId="1" xfId="1" applyNumberFormat="1" applyFont="1" applyFill="1" applyBorder="1" applyAlignment="1">
      <alignment horizontal="center" vertical="center" wrapText="1"/>
    </xf>
    <xf numFmtId="4" fontId="128" fillId="0" borderId="12" xfId="1" applyNumberFormat="1" applyFont="1" applyFill="1" applyBorder="1" applyAlignment="1">
      <alignment horizontal="center" vertical="center" wrapText="1"/>
    </xf>
    <xf numFmtId="4" fontId="128" fillId="0" borderId="17" xfId="1" applyNumberFormat="1" applyFont="1" applyFill="1" applyBorder="1" applyAlignment="1">
      <alignment horizontal="center" vertical="center" wrapText="1"/>
    </xf>
    <xf numFmtId="0" fontId="128" fillId="0" borderId="12" xfId="1452" applyFont="1" applyBorder="1" applyAlignment="1">
      <alignment horizontal="left" vertical="top" wrapText="1"/>
    </xf>
    <xf numFmtId="0" fontId="132" fillId="0" borderId="12" xfId="1" applyFont="1" applyFill="1" applyBorder="1" applyAlignment="1">
      <alignment horizontal="center" vertical="top" wrapText="1"/>
    </xf>
    <xf numFmtId="0" fontId="132" fillId="0" borderId="1" xfId="1" applyFont="1" applyFill="1" applyBorder="1" applyAlignment="1">
      <alignment horizontal="center" vertical="center" wrapText="1"/>
    </xf>
    <xf numFmtId="0" fontId="132" fillId="0" borderId="1" xfId="1" applyFont="1" applyFill="1" applyBorder="1" applyAlignment="1">
      <alignment horizontal="left" vertical="top" wrapText="1"/>
    </xf>
    <xf numFmtId="0" fontId="132" fillId="0" borderId="1" xfId="1" applyFont="1" applyFill="1" applyBorder="1" applyAlignment="1">
      <alignment horizontal="center" vertical="top" wrapText="1"/>
    </xf>
    <xf numFmtId="0" fontId="128" fillId="0" borderId="1" xfId="1" applyFont="1" applyFill="1" applyBorder="1" applyAlignment="1">
      <alignment horizontal="center" vertical="top" wrapText="1"/>
    </xf>
    <xf numFmtId="0" fontId="132" fillId="0" borderId="1" xfId="1" applyFont="1" applyFill="1" applyBorder="1" applyAlignment="1">
      <alignment horizontal="justify" vertical="top" wrapText="1"/>
    </xf>
    <xf numFmtId="0" fontId="128" fillId="0" borderId="1" xfId="1" applyFont="1" applyFill="1" applyBorder="1" applyAlignment="1">
      <alignment horizontal="center" vertical="center" wrapText="1"/>
    </xf>
    <xf numFmtId="1" fontId="128" fillId="0" borderId="1" xfId="895" applyNumberFormat="1" applyFont="1" applyBorder="1" applyAlignment="1">
      <alignment horizontal="left" vertical="top" wrapText="1"/>
    </xf>
    <xf numFmtId="0" fontId="128" fillId="0" borderId="1" xfId="1" applyFont="1" applyFill="1" applyBorder="1" applyAlignment="1">
      <alignment horizontal="center" vertical="center" wrapText="1"/>
    </xf>
    <xf numFmtId="168" fontId="103" fillId="0" borderId="0" xfId="840" applyNumberFormat="1" applyFont="1" applyFill="1" applyAlignment="1">
      <alignment horizontal="center" vertical="center" wrapText="1"/>
    </xf>
    <xf numFmtId="0" fontId="133" fillId="0" borderId="49" xfId="0" applyFont="1" applyBorder="1" applyAlignment="1">
      <alignment horizontal="center" vertical="center" wrapText="1"/>
    </xf>
    <xf numFmtId="0" fontId="133" fillId="3" borderId="49" xfId="0" applyFont="1" applyFill="1" applyBorder="1" applyAlignment="1">
      <alignment horizontal="center" vertical="center" wrapText="1"/>
    </xf>
    <xf numFmtId="0" fontId="128" fillId="3" borderId="49" xfId="0" applyFont="1" applyFill="1" applyBorder="1" applyAlignment="1">
      <alignment horizontal="center" vertical="center" wrapText="1"/>
    </xf>
    <xf numFmtId="0" fontId="128" fillId="0" borderId="49" xfId="0" applyFont="1" applyBorder="1" applyAlignment="1">
      <alignment horizontal="left" vertical="center" wrapText="1"/>
    </xf>
    <xf numFmtId="0" fontId="132" fillId="0" borderId="17" xfId="1" applyFont="1" applyFill="1" applyBorder="1" applyAlignment="1">
      <alignment vertical="top" wrapText="1"/>
    </xf>
    <xf numFmtId="0" fontId="132" fillId="0" borderId="48" xfId="1" applyFont="1" applyFill="1" applyBorder="1" applyAlignment="1">
      <alignment horizontal="center" vertical="top" wrapText="1"/>
    </xf>
    <xf numFmtId="4" fontId="128" fillId="0" borderId="49" xfId="895" applyNumberFormat="1" applyFont="1" applyFill="1" applyBorder="1" applyAlignment="1">
      <alignment horizontal="center" vertical="center" wrapText="1"/>
    </xf>
    <xf numFmtId="4" fontId="128" fillId="0" borderId="49" xfId="895" applyNumberFormat="1" applyFont="1" applyBorder="1" applyAlignment="1">
      <alignment horizontal="center" vertical="center" wrapText="1"/>
    </xf>
    <xf numFmtId="168" fontId="132" fillId="0" borderId="48" xfId="1" applyNumberFormat="1" applyFont="1" applyFill="1" applyBorder="1" applyAlignment="1">
      <alignment horizontal="center" vertical="center" wrapText="1"/>
    </xf>
    <xf numFmtId="0" fontId="128" fillId="0" borderId="17" xfId="1" applyFont="1" applyFill="1" applyBorder="1" applyAlignment="1">
      <alignment horizontal="center" vertical="top" wrapText="1"/>
    </xf>
    <xf numFmtId="0" fontId="128" fillId="0" borderId="50" xfId="895" applyFont="1" applyFill="1" applyBorder="1" applyAlignment="1">
      <alignment horizontal="center" vertical="top" wrapText="1"/>
    </xf>
    <xf numFmtId="0" fontId="153" fillId="0" borderId="1" xfId="1" applyFont="1" applyFill="1" applyBorder="1" applyAlignment="1">
      <alignment horizontal="left" vertical="top" wrapText="1"/>
    </xf>
    <xf numFmtId="49" fontId="133" fillId="0" borderId="49" xfId="1463" applyNumberFormat="1" applyFont="1" applyFill="1" applyBorder="1" applyAlignment="1">
      <alignment horizontal="center" vertical="center" wrapText="1"/>
    </xf>
    <xf numFmtId="0" fontId="133" fillId="0" borderId="49" xfId="1463" applyFont="1" applyFill="1" applyBorder="1" applyAlignment="1">
      <alignment vertical="center" wrapText="1"/>
    </xf>
    <xf numFmtId="0" fontId="128" fillId="0" borderId="49" xfId="0" applyFont="1" applyBorder="1" applyAlignment="1">
      <alignment horizontal="center" vertical="center" wrapText="1"/>
    </xf>
    <xf numFmtId="0" fontId="130" fillId="0" borderId="1" xfId="1" applyFont="1" applyBorder="1" applyAlignment="1">
      <alignment horizontal="left" vertical="top" wrapText="1"/>
    </xf>
    <xf numFmtId="2" fontId="125" fillId="0" borderId="1" xfId="895" applyNumberFormat="1" applyFont="1" applyFill="1" applyBorder="1" applyAlignment="1">
      <alignment horizontal="center" vertical="top"/>
    </xf>
    <xf numFmtId="2" fontId="125" fillId="0" borderId="1" xfId="895" applyNumberFormat="1" applyFont="1" applyFill="1" applyBorder="1" applyAlignment="1">
      <alignment horizontal="center" vertical="center"/>
    </xf>
    <xf numFmtId="0" fontId="103" fillId="0" borderId="49" xfId="0" applyFont="1" applyBorder="1" applyAlignment="1">
      <alignment horizontal="center" vertical="center" wrapText="1"/>
    </xf>
    <xf numFmtId="0" fontId="133" fillId="0" borderId="49" xfId="0" applyFont="1" applyFill="1" applyBorder="1" applyAlignment="1">
      <alignment horizontal="center" vertical="center" wrapText="1"/>
    </xf>
    <xf numFmtId="0" fontId="125" fillId="0" borderId="0" xfId="1" applyFont="1" applyAlignment="1">
      <alignment horizontal="center" vertical="center"/>
    </xf>
    <xf numFmtId="0" fontId="104" fillId="0" borderId="0" xfId="1" applyFont="1"/>
    <xf numFmtId="0" fontId="128" fillId="0" borderId="17" xfId="1" applyFont="1" applyBorder="1" applyAlignment="1">
      <alignment horizontal="left" vertical="top" wrapText="1"/>
    </xf>
    <xf numFmtId="4" fontId="132" fillId="0" borderId="17" xfId="1" applyNumberFormat="1" applyFont="1" applyBorder="1" applyAlignment="1">
      <alignment horizontal="left" vertical="top" wrapText="1"/>
    </xf>
    <xf numFmtId="167" fontId="128" fillId="0" borderId="17" xfId="1" applyNumberFormat="1" applyFont="1" applyBorder="1" applyAlignment="1">
      <alignment horizontal="left" vertical="top" wrapText="1"/>
    </xf>
    <xf numFmtId="4" fontId="131" fillId="0" borderId="17" xfId="1" applyNumberFormat="1" applyFont="1" applyBorder="1" applyAlignment="1">
      <alignment horizontal="center" vertical="top" wrapText="1"/>
    </xf>
    <xf numFmtId="0" fontId="125" fillId="0" borderId="0" xfId="1" applyFont="1" applyAlignment="1">
      <alignment horizontal="center" vertical="center" wrapText="1"/>
    </xf>
    <xf numFmtId="4" fontId="128" fillId="3" borderId="17" xfId="1" applyNumberFormat="1" applyFont="1" applyFill="1" applyBorder="1" applyAlignment="1">
      <alignment horizontal="left" vertical="top" wrapText="1"/>
    </xf>
    <xf numFmtId="4" fontId="128" fillId="3" borderId="17" xfId="1" applyNumberFormat="1" applyFont="1" applyFill="1" applyBorder="1" applyAlignment="1">
      <alignment horizontal="center" vertical="center"/>
    </xf>
    <xf numFmtId="0" fontId="125" fillId="3" borderId="0" xfId="902" applyFont="1" applyFill="1" applyAlignment="1">
      <alignment horizontal="center" vertical="center" wrapText="1"/>
    </xf>
    <xf numFmtId="0" fontId="128" fillId="0" borderId="0" xfId="1" applyFont="1"/>
    <xf numFmtId="4" fontId="128" fillId="0" borderId="17" xfId="1" applyNumberFormat="1" applyFont="1" applyBorder="1" applyAlignment="1">
      <alignment horizontal="left" vertical="top" wrapText="1"/>
    </xf>
    <xf numFmtId="4" fontId="128" fillId="0" borderId="17" xfId="1" applyNumberFormat="1" applyFont="1" applyBorder="1" applyAlignment="1">
      <alignment horizontal="center" vertical="center"/>
    </xf>
    <xf numFmtId="49" fontId="128" fillId="0" borderId="49" xfId="1" applyNumberFormat="1" applyFont="1" applyBorder="1" applyAlignment="1">
      <alignment horizontal="center" vertical="center" wrapText="1"/>
    </xf>
    <xf numFmtId="0" fontId="128" fillId="0" borderId="49" xfId="1" applyFont="1" applyBorder="1" applyAlignment="1">
      <alignment horizontal="center" vertical="center" wrapText="1"/>
    </xf>
    <xf numFmtId="4" fontId="128" fillId="0" borderId="49" xfId="1" applyNumberFormat="1" applyFont="1" applyBorder="1" applyAlignment="1">
      <alignment horizontal="center" vertical="center" wrapText="1"/>
    </xf>
    <xf numFmtId="167" fontId="128" fillId="0" borderId="49" xfId="1" applyNumberFormat="1" applyFont="1" applyBorder="1" applyAlignment="1">
      <alignment horizontal="center" vertical="center" wrapText="1"/>
    </xf>
    <xf numFmtId="3" fontId="128" fillId="0" borderId="49" xfId="1" applyNumberFormat="1" applyFont="1" applyBorder="1" applyAlignment="1">
      <alignment horizontal="center" vertical="center" wrapText="1"/>
    </xf>
    <xf numFmtId="4" fontId="131" fillId="0" borderId="49" xfId="1" applyNumberFormat="1" applyFont="1" applyBorder="1" applyAlignment="1">
      <alignment vertical="top" wrapText="1"/>
    </xf>
    <xf numFmtId="4" fontId="131" fillId="0" borderId="49" xfId="1" applyNumberFormat="1" applyFont="1" applyBorder="1" applyAlignment="1">
      <alignment horizontal="center" vertical="center" wrapText="1"/>
    </xf>
    <xf numFmtId="4" fontId="124" fillId="0" borderId="49" xfId="1" applyNumberFormat="1" applyFont="1" applyBorder="1" applyAlignment="1">
      <alignment horizontal="justify" vertical="center"/>
    </xf>
    <xf numFmtId="4" fontId="131" fillId="0" borderId="49" xfId="1" applyNumberFormat="1" applyFont="1" applyBorder="1" applyAlignment="1">
      <alignment horizontal="left" vertical="top" wrapText="1"/>
    </xf>
    <xf numFmtId="4" fontId="132" fillId="0" borderId="49" xfId="1" applyNumberFormat="1" applyFont="1" applyBorder="1" applyAlignment="1">
      <alignment horizontal="center" vertical="top" wrapText="1"/>
    </xf>
    <xf numFmtId="4" fontId="132" fillId="0" borderId="49" xfId="1" applyNumberFormat="1" applyFont="1" applyBorder="1" applyAlignment="1">
      <alignment vertical="top" wrapText="1"/>
    </xf>
    <xf numFmtId="4" fontId="132" fillId="0" borderId="49" xfId="1" applyNumberFormat="1" applyFont="1" applyBorder="1" applyAlignment="1">
      <alignment horizontal="center" vertical="center" wrapText="1"/>
    </xf>
    <xf numFmtId="4" fontId="132" fillId="0" borderId="49" xfId="1" applyNumberFormat="1" applyFont="1" applyBorder="1" applyAlignment="1">
      <alignment horizontal="left" vertical="top" wrapText="1"/>
    </xf>
    <xf numFmtId="4" fontId="128" fillId="0" borderId="49" xfId="1" applyNumberFormat="1" applyFont="1" applyBorder="1" applyAlignment="1">
      <alignment horizontal="left" vertical="top" wrapText="1"/>
    </xf>
    <xf numFmtId="4" fontId="131" fillId="3" borderId="49" xfId="1" applyNumberFormat="1" applyFont="1" applyFill="1" applyBorder="1" applyAlignment="1">
      <alignment horizontal="center" vertical="center" wrapText="1"/>
    </xf>
    <xf numFmtId="4" fontId="132" fillId="3" borderId="49" xfId="1" applyNumberFormat="1" applyFont="1" applyFill="1" applyBorder="1" applyAlignment="1">
      <alignment horizontal="center" vertical="center" wrapText="1"/>
    </xf>
    <xf numFmtId="4" fontId="133" fillId="3" borderId="49" xfId="1" applyNumberFormat="1" applyFont="1" applyFill="1" applyBorder="1" applyAlignment="1">
      <alignment horizontal="left" vertical="top" wrapText="1"/>
    </xf>
    <xf numFmtId="4" fontId="130" fillId="0" borderId="49" xfId="1" applyNumberFormat="1" applyFont="1" applyBorder="1" applyAlignment="1" applyProtection="1">
      <alignment vertical="top" wrapText="1"/>
      <protection locked="0"/>
    </xf>
    <xf numFmtId="173" fontId="132" fillId="0" borderId="49" xfId="1" applyNumberFormat="1" applyFont="1" applyBorder="1" applyAlignment="1">
      <alignment horizontal="center" vertical="center" wrapText="1"/>
    </xf>
    <xf numFmtId="173" fontId="133" fillId="3" borderId="49" xfId="1" applyNumberFormat="1" applyFont="1" applyFill="1" applyBorder="1" applyAlignment="1">
      <alignment horizontal="justify" vertical="top" wrapText="1"/>
    </xf>
    <xf numFmtId="4" fontId="133" fillId="3" borderId="49" xfId="1" applyNumberFormat="1" applyFont="1" applyFill="1" applyBorder="1" applyAlignment="1">
      <alignment horizontal="justify" vertical="top" wrapText="1"/>
    </xf>
    <xf numFmtId="4" fontId="130" fillId="0" borderId="49" xfId="1" applyNumberFormat="1" applyFont="1" applyBorder="1" applyAlignment="1" applyProtection="1">
      <alignment horizontal="left" vertical="top" wrapText="1"/>
      <protection locked="0"/>
    </xf>
    <xf numFmtId="173" fontId="132" fillId="0" borderId="49" xfId="1" applyNumberFormat="1" applyFont="1" applyBorder="1" applyAlignment="1">
      <alignment horizontal="left" vertical="top" wrapText="1"/>
    </xf>
    <xf numFmtId="4" fontId="133" fillId="0" borderId="49" xfId="1" applyNumberFormat="1" applyFont="1" applyBorder="1" applyAlignment="1">
      <alignment horizontal="justify" vertical="top" wrapText="1"/>
    </xf>
    <xf numFmtId="4" fontId="128" fillId="0" borderId="49" xfId="1" applyNumberFormat="1" applyFont="1" applyBorder="1" applyAlignment="1">
      <alignment horizontal="justify" vertical="top" wrapText="1"/>
    </xf>
    <xf numFmtId="173" fontId="131" fillId="0" borderId="49" xfId="1" applyNumberFormat="1" applyFont="1" applyBorder="1" applyAlignment="1">
      <alignment horizontal="left" vertical="top" wrapText="1"/>
    </xf>
    <xf numFmtId="4" fontId="132" fillId="0" borderId="17" xfId="1" applyNumberFormat="1" applyFont="1" applyBorder="1" applyAlignment="1">
      <alignment horizontal="center" vertical="top" wrapText="1"/>
    </xf>
    <xf numFmtId="4" fontId="132" fillId="0" borderId="17" xfId="1" applyNumberFormat="1" applyFont="1" applyBorder="1" applyAlignment="1">
      <alignment vertical="top" wrapText="1"/>
    </xf>
    <xf numFmtId="4" fontId="132" fillId="0" borderId="49" xfId="1" applyNumberFormat="1" applyFont="1" applyBorder="1" applyAlignment="1">
      <alignment horizontal="center" vertical="center"/>
    </xf>
    <xf numFmtId="4" fontId="131" fillId="0" borderId="17" xfId="1" applyNumberFormat="1" applyFont="1" applyBorder="1" applyAlignment="1" applyProtection="1">
      <alignment horizontal="left" vertical="top" wrapText="1"/>
      <protection locked="0"/>
    </xf>
    <xf numFmtId="4" fontId="125" fillId="3" borderId="17" xfId="1" applyNumberFormat="1" applyFont="1" applyFill="1" applyBorder="1" applyAlignment="1">
      <alignment horizontal="left" vertical="top" wrapText="1"/>
    </xf>
    <xf numFmtId="4" fontId="131" fillId="0" borderId="49" xfId="1" applyNumberFormat="1" applyFont="1" applyBorder="1" applyAlignment="1">
      <alignment horizontal="center" vertical="top" wrapText="1"/>
    </xf>
    <xf numFmtId="4" fontId="129" fillId="0" borderId="49" xfId="1" applyNumberFormat="1" applyFont="1" applyBorder="1" applyAlignment="1" applyProtection="1">
      <alignment horizontal="left" vertical="center" wrapText="1"/>
      <protection locked="0"/>
    </xf>
    <xf numFmtId="4" fontId="128" fillId="0" borderId="49" xfId="1" applyNumberFormat="1" applyFont="1" applyBorder="1" applyAlignment="1">
      <alignment horizontal="justify" vertical="top"/>
    </xf>
    <xf numFmtId="4" fontId="130" fillId="0" borderId="49" xfId="1" applyNumberFormat="1" applyFont="1" applyBorder="1" applyAlignment="1" applyProtection="1">
      <alignment horizontal="left" vertical="center" wrapText="1"/>
      <protection locked="0"/>
    </xf>
    <xf numFmtId="4" fontId="132" fillId="0" borderId="49" xfId="1" applyNumberFormat="1" applyFont="1" applyBorder="1" applyAlignment="1">
      <alignment horizontal="left" vertical="center" wrapText="1"/>
    </xf>
    <xf numFmtId="4" fontId="129" fillId="0" borderId="49" xfId="1" applyNumberFormat="1" applyFont="1" applyBorder="1" applyAlignment="1" applyProtection="1">
      <alignment horizontal="left" vertical="top" wrapText="1"/>
      <protection locked="0"/>
    </xf>
    <xf numFmtId="4" fontId="131" fillId="0" borderId="49" xfId="1" applyNumberFormat="1" applyFont="1" applyBorder="1" applyAlignment="1">
      <alignment horizontal="left" vertical="center" wrapText="1"/>
    </xf>
    <xf numFmtId="4" fontId="42" fillId="0" borderId="49" xfId="1" applyNumberFormat="1" applyFont="1" applyBorder="1"/>
    <xf numFmtId="4" fontId="132" fillId="0" borderId="49" xfId="1" applyNumberFormat="1" applyFont="1" applyBorder="1" applyAlignment="1" applyProtection="1">
      <alignment horizontal="left" vertical="top" wrapText="1"/>
      <protection locked="0"/>
    </xf>
    <xf numFmtId="4" fontId="128" fillId="3" borderId="49" xfId="1" applyNumberFormat="1" applyFont="1" applyFill="1" applyBorder="1" applyAlignment="1">
      <alignment horizontal="justify" vertical="center"/>
    </xf>
    <xf numFmtId="4" fontId="125" fillId="0" borderId="49" xfId="1" applyNumberFormat="1" applyFont="1" applyBorder="1" applyAlignment="1">
      <alignment horizontal="left" vertical="center" wrapText="1"/>
    </xf>
    <xf numFmtId="4" fontId="128" fillId="0" borderId="49" xfId="1" applyNumberFormat="1" applyFont="1" applyBorder="1" applyAlignment="1">
      <alignment horizontal="left" vertical="center" wrapText="1"/>
    </xf>
    <xf numFmtId="4" fontId="131" fillId="0" borderId="49" xfId="1" applyNumberFormat="1" applyFont="1" applyBorder="1" applyAlignment="1">
      <alignment vertical="center" wrapText="1"/>
    </xf>
    <xf numFmtId="4" fontId="125" fillId="0" borderId="49" xfId="1" applyNumberFormat="1" applyFont="1" applyBorder="1" applyAlignment="1">
      <alignment vertical="top" wrapText="1"/>
    </xf>
    <xf numFmtId="173" fontId="128" fillId="0" borderId="49" xfId="1" applyNumberFormat="1" applyFont="1" applyBorder="1" applyAlignment="1">
      <alignment horizontal="left" vertical="center" wrapText="1"/>
    </xf>
    <xf numFmtId="4" fontId="131" fillId="0" borderId="49" xfId="1" applyNumberFormat="1" applyFont="1" applyBorder="1" applyAlignment="1">
      <alignment horizontal="justify" vertical="center" wrapText="1"/>
    </xf>
    <xf numFmtId="4" fontId="128" fillId="0" borderId="49" xfId="1" applyNumberFormat="1" applyFont="1" applyBorder="1" applyAlignment="1">
      <alignment horizontal="center" vertical="center"/>
    </xf>
    <xf numFmtId="4" fontId="125" fillId="0" borderId="49" xfId="1" applyNumberFormat="1" applyFont="1" applyBorder="1" applyAlignment="1">
      <alignment horizontal="center" vertical="center"/>
    </xf>
    <xf numFmtId="4" fontId="125" fillId="0" borderId="49" xfId="1" applyNumberFormat="1" applyFont="1" applyBorder="1" applyAlignment="1">
      <alignment horizontal="left" vertical="top" wrapText="1"/>
    </xf>
    <xf numFmtId="4" fontId="125" fillId="3" borderId="49" xfId="1" applyNumberFormat="1" applyFont="1" applyFill="1" applyBorder="1" applyAlignment="1">
      <alignment horizontal="justify" vertical="top" wrapText="1"/>
    </xf>
    <xf numFmtId="4" fontId="125" fillId="0" borderId="49" xfId="1" applyNumberFormat="1" applyFont="1" applyBorder="1" applyAlignment="1">
      <alignment horizontal="justify" vertical="center" wrapText="1"/>
    </xf>
    <xf numFmtId="4" fontId="129" fillId="0" borderId="49" xfId="1" applyNumberFormat="1" applyFont="1" applyBorder="1" applyAlignment="1" applyProtection="1">
      <alignment horizontal="justify" vertical="center" wrapText="1"/>
      <protection locked="0"/>
    </xf>
    <xf numFmtId="173" fontId="130" fillId="0" borderId="49" xfId="1" applyNumberFormat="1" applyFont="1" applyBorder="1" applyAlignment="1" applyProtection="1">
      <alignment horizontal="left" vertical="top" wrapText="1"/>
      <protection locked="0"/>
    </xf>
    <xf numFmtId="173" fontId="128" fillId="0" borderId="49" xfId="1" applyNumberFormat="1" applyFont="1" applyBorder="1" applyAlignment="1">
      <alignment horizontal="justify" vertical="top" wrapText="1"/>
    </xf>
    <xf numFmtId="4" fontId="130" fillId="0" borderId="49" xfId="1" applyNumberFormat="1" applyFont="1" applyBorder="1" applyAlignment="1" applyProtection="1">
      <alignment horizontal="justify" vertical="top" wrapText="1"/>
      <protection locked="0"/>
    </xf>
    <xf numFmtId="173" fontId="130" fillId="0" borderId="49" xfId="1" applyNumberFormat="1" applyFont="1" applyBorder="1" applyAlignment="1" applyProtection="1">
      <alignment horizontal="justify" vertical="top" wrapText="1"/>
      <protection locked="0"/>
    </xf>
    <xf numFmtId="0" fontId="155" fillId="0" borderId="49" xfId="1470" applyFont="1" applyBorder="1" applyAlignment="1">
      <alignment horizontal="center" vertical="center" wrapText="1"/>
    </xf>
    <xf numFmtId="0" fontId="156" fillId="0" borderId="49" xfId="1470" applyFont="1" applyBorder="1" applyAlignment="1">
      <alignment horizontal="center" vertical="center" wrapText="1"/>
    </xf>
    <xf numFmtId="16" fontId="155" fillId="0" borderId="49" xfId="1470" applyNumberFormat="1" applyFont="1" applyBorder="1" applyAlignment="1">
      <alignment horizontal="center" vertical="center" wrapText="1"/>
    </xf>
    <xf numFmtId="0" fontId="155" fillId="0" borderId="49" xfId="1470" applyFont="1" applyBorder="1" applyAlignment="1">
      <alignment vertical="center" wrapText="1"/>
    </xf>
    <xf numFmtId="0" fontId="152" fillId="0" borderId="49" xfId="0" applyFont="1" applyBorder="1" applyAlignment="1">
      <alignment horizontal="center" vertical="center"/>
    </xf>
    <xf numFmtId="167" fontId="155" fillId="0" borderId="49" xfId="1470" applyNumberFormat="1" applyFont="1" applyBorder="1" applyAlignment="1">
      <alignment horizontal="center" vertical="center" wrapText="1"/>
    </xf>
    <xf numFmtId="167" fontId="152" fillId="0" borderId="49" xfId="0" applyNumberFormat="1" applyFont="1" applyBorder="1" applyAlignment="1">
      <alignment horizontal="center" vertical="center"/>
    </xf>
    <xf numFmtId="0" fontId="137" fillId="0" borderId="49" xfId="1470" applyFont="1" applyBorder="1" applyAlignment="1">
      <alignment horizontal="justify" vertical="top" wrapText="1"/>
    </xf>
    <xf numFmtId="1" fontId="155" fillId="0" borderId="49" xfId="1470" applyNumberFormat="1" applyFont="1" applyBorder="1" applyAlignment="1">
      <alignment horizontal="center" vertical="center" wrapText="1"/>
    </xf>
    <xf numFmtId="3" fontId="155" fillId="0" borderId="49" xfId="1470" applyNumberFormat="1" applyFont="1" applyBorder="1" applyAlignment="1">
      <alignment horizontal="center" vertical="center" wrapText="1"/>
    </xf>
    <xf numFmtId="3" fontId="152" fillId="0" borderId="49" xfId="0" applyNumberFormat="1" applyFont="1" applyBorder="1" applyAlignment="1">
      <alignment horizontal="center" vertical="center"/>
    </xf>
    <xf numFmtId="0" fontId="152" fillId="0" borderId="49" xfId="0" applyFont="1" applyBorder="1" applyAlignment="1">
      <alignment vertical="top" wrapText="1"/>
    </xf>
    <xf numFmtId="0" fontId="152" fillId="0" borderId="49" xfId="1470" applyFont="1" applyBorder="1" applyAlignment="1">
      <alignment horizontal="justify" vertical="top"/>
    </xf>
    <xf numFmtId="0" fontId="155" fillId="0" borderId="49" xfId="1470" applyFont="1" applyBorder="1" applyAlignment="1">
      <alignment horizontal="left" vertical="center" wrapText="1"/>
    </xf>
    <xf numFmtId="0" fontId="137" fillId="0" borderId="49" xfId="1470" applyFont="1" applyBorder="1" applyAlignment="1">
      <alignment horizontal="center" vertical="center" wrapText="1"/>
    </xf>
    <xf numFmtId="0" fontId="158" fillId="0" borderId="49" xfId="1470" applyFont="1" applyBorder="1" applyAlignment="1">
      <alignment horizontal="center" vertical="center" wrapText="1"/>
    </xf>
    <xf numFmtId="0" fontId="158" fillId="0" borderId="49" xfId="1470" applyFont="1" applyBorder="1" applyAlignment="1">
      <alignment horizontal="left" vertical="top" wrapText="1"/>
    </xf>
    <xf numFmtId="0" fontId="155" fillId="0" borderId="49" xfId="1470" applyFont="1" applyBorder="1" applyAlignment="1">
      <alignment horizontal="left" vertical="top" wrapText="1"/>
    </xf>
    <xf numFmtId="2" fontId="128" fillId="0" borderId="49" xfId="1" applyNumberFormat="1" applyFont="1" applyBorder="1" applyAlignment="1">
      <alignment horizontal="center" vertical="center" wrapText="1"/>
    </xf>
    <xf numFmtId="1" fontId="128" fillId="0" borderId="49" xfId="1" applyNumberFormat="1" applyFont="1" applyBorder="1" applyAlignment="1">
      <alignment horizontal="center" vertical="center" wrapText="1"/>
    </xf>
    <xf numFmtId="4" fontId="125" fillId="0" borderId="49" xfId="1" applyNumberFormat="1" applyFont="1" applyBorder="1" applyAlignment="1">
      <alignment horizontal="center" vertical="center" wrapText="1"/>
    </xf>
    <xf numFmtId="4" fontId="130" fillId="3" borderId="49" xfId="1" applyNumberFormat="1" applyFont="1" applyFill="1" applyBorder="1" applyAlignment="1" applyProtection="1">
      <alignment horizontal="center" vertical="top" wrapText="1"/>
      <protection locked="0"/>
    </xf>
    <xf numFmtId="4" fontId="130" fillId="3" borderId="49" xfId="1" applyNumberFormat="1" applyFont="1" applyFill="1" applyBorder="1" applyAlignment="1" applyProtection="1">
      <alignment vertical="top" wrapText="1"/>
      <protection locked="0"/>
    </xf>
    <xf numFmtId="4" fontId="128" fillId="3" borderId="49" xfId="1" applyNumberFormat="1" applyFont="1" applyFill="1" applyBorder="1" applyAlignment="1">
      <alignment horizontal="left" vertical="top" wrapText="1"/>
    </xf>
    <xf numFmtId="4" fontId="128" fillId="3" borderId="49" xfId="1" applyNumberFormat="1" applyFont="1" applyFill="1" applyBorder="1" applyAlignment="1">
      <alignment horizontal="center" vertical="center" wrapText="1"/>
    </xf>
    <xf numFmtId="4" fontId="128" fillId="3" borderId="49" xfId="1" applyNumberFormat="1" applyFont="1" applyFill="1" applyBorder="1" applyAlignment="1">
      <alignment horizontal="justify" vertical="top" wrapText="1"/>
    </xf>
    <xf numFmtId="4" fontId="130" fillId="3" borderId="26" xfId="1" applyNumberFormat="1" applyFont="1" applyFill="1" applyBorder="1" applyAlignment="1" applyProtection="1">
      <alignment horizontal="center" vertical="top" wrapText="1"/>
      <protection locked="0"/>
    </xf>
    <xf numFmtId="4" fontId="128" fillId="3" borderId="49" xfId="1" applyNumberFormat="1" applyFont="1" applyFill="1" applyBorder="1" applyAlignment="1" applyProtection="1">
      <alignment horizontal="left" vertical="top" wrapText="1"/>
      <protection locked="0"/>
    </xf>
    <xf numFmtId="4" fontId="128" fillId="3" borderId="27" xfId="1" applyNumberFormat="1" applyFont="1" applyFill="1" applyBorder="1" applyAlignment="1">
      <alignment horizontal="justify" vertical="top" wrapText="1"/>
    </xf>
    <xf numFmtId="4" fontId="128" fillId="3" borderId="49" xfId="1" applyNumberFormat="1" applyFont="1" applyFill="1" applyBorder="1" applyAlignment="1" applyProtection="1">
      <alignment vertical="top" wrapText="1"/>
      <protection locked="0"/>
    </xf>
    <xf numFmtId="4" fontId="130" fillId="0" borderId="49" xfId="1" applyNumberFormat="1" applyFont="1" applyBorder="1" applyAlignment="1" applyProtection="1">
      <alignment horizontal="center" vertical="top" wrapText="1"/>
      <protection locked="0"/>
    </xf>
    <xf numFmtId="4" fontId="128" fillId="0" borderId="49" xfId="1" applyNumberFormat="1" applyFont="1" applyBorder="1" applyAlignment="1" applyProtection="1">
      <alignment horizontal="left" vertical="top" wrapText="1"/>
      <protection locked="0"/>
    </xf>
    <xf numFmtId="4" fontId="128" fillId="0" borderId="49" xfId="1" applyNumberFormat="1" applyFont="1" applyBorder="1" applyAlignment="1" applyProtection="1">
      <alignment horizontal="center" vertical="top" wrapText="1"/>
      <protection locked="0"/>
    </xf>
    <xf numFmtId="4" fontId="128" fillId="0" borderId="49" xfId="1" applyNumberFormat="1" applyFont="1" applyBorder="1" applyAlignment="1" applyProtection="1">
      <alignment vertical="top" wrapText="1"/>
      <protection locked="0"/>
    </xf>
    <xf numFmtId="4" fontId="128" fillId="0" borderId="49" xfId="1" applyNumberFormat="1" applyFont="1" applyBorder="1" applyAlignment="1">
      <alignment vertical="top" wrapText="1"/>
    </xf>
    <xf numFmtId="4" fontId="129" fillId="0" borderId="49" xfId="1" applyNumberFormat="1" applyFont="1" applyBorder="1" applyAlignment="1" applyProtection="1">
      <alignment horizontal="center" vertical="top" wrapText="1"/>
      <protection locked="0"/>
    </xf>
    <xf numFmtId="4" fontId="125" fillId="0" borderId="49" xfId="1" applyNumberFormat="1" applyFont="1" applyBorder="1" applyAlignment="1" applyProtection="1">
      <alignment vertical="top" wrapText="1"/>
      <protection locked="0"/>
    </xf>
    <xf numFmtId="4" fontId="125" fillId="0" borderId="49" xfId="0" applyNumberFormat="1" applyFont="1" applyBorder="1" applyAlignment="1">
      <alignment horizontal="center" vertical="center" wrapText="1"/>
    </xf>
    <xf numFmtId="4" fontId="128" fillId="0" borderId="49" xfId="0" applyNumberFormat="1" applyFont="1" applyBorder="1" applyAlignment="1">
      <alignment horizontal="left" vertical="center" wrapText="1"/>
    </xf>
    <xf numFmtId="4" fontId="128" fillId="0" borderId="49" xfId="1" applyNumberFormat="1" applyFont="1" applyBorder="1" applyAlignment="1">
      <alignment horizontal="justify" vertical="center" wrapText="1"/>
    </xf>
    <xf numFmtId="4" fontId="128" fillId="0" borderId="49" xfId="1" applyNumberFormat="1" applyFont="1" applyBorder="1" applyAlignment="1">
      <alignment horizontal="center" vertical="top" wrapText="1"/>
    </xf>
    <xf numFmtId="4" fontId="125" fillId="0" borderId="49" xfId="1" applyNumberFormat="1" applyFont="1" applyBorder="1" applyAlignment="1">
      <alignment horizontal="center" vertical="top" wrapText="1"/>
    </xf>
    <xf numFmtId="4" fontId="125" fillId="0" borderId="49" xfId="1" applyNumberFormat="1" applyFont="1" applyBorder="1" applyAlignment="1" applyProtection="1">
      <alignment horizontal="left" vertical="top" wrapText="1"/>
      <protection locked="0"/>
    </xf>
    <xf numFmtId="0" fontId="128" fillId="0" borderId="48" xfId="1" applyFont="1" applyBorder="1" applyAlignment="1">
      <alignment horizontal="center" vertical="center" wrapText="1"/>
    </xf>
    <xf numFmtId="0" fontId="43" fillId="0" borderId="49" xfId="1" applyFont="1" applyBorder="1" applyAlignment="1">
      <alignment horizontal="center" vertical="top" wrapText="1"/>
    </xf>
    <xf numFmtId="0" fontId="43" fillId="0" borderId="49" xfId="1" applyFont="1" applyBorder="1"/>
    <xf numFmtId="0" fontId="130" fillId="0" borderId="49" xfId="1471" applyFont="1" applyBorder="1" applyAlignment="1">
      <alignment horizontal="center" vertical="center" wrapText="1"/>
    </xf>
    <xf numFmtId="16" fontId="130" fillId="0" borderId="49" xfId="1471" applyNumberFormat="1" applyFont="1" applyBorder="1" applyAlignment="1">
      <alignment horizontal="center" vertical="center" wrapText="1"/>
    </xf>
    <xf numFmtId="0" fontId="130" fillId="0" borderId="49" xfId="1471" applyFont="1" applyBorder="1" applyAlignment="1">
      <alignment vertical="center" wrapText="1"/>
    </xf>
    <xf numFmtId="0" fontId="133" fillId="0" borderId="49" xfId="0" applyFont="1" applyBorder="1" applyAlignment="1">
      <alignment horizontal="center" vertical="center"/>
    </xf>
    <xf numFmtId="167" fontId="130" fillId="0" borderId="49" xfId="1471" applyNumberFormat="1" applyFont="1" applyBorder="1" applyAlignment="1">
      <alignment horizontal="center" vertical="center" wrapText="1"/>
    </xf>
    <xf numFmtId="0" fontId="128" fillId="0" borderId="49" xfId="1471" applyFont="1" applyBorder="1" applyAlignment="1">
      <alignment horizontal="justify" vertical="top" wrapText="1"/>
    </xf>
    <xf numFmtId="168" fontId="43" fillId="31" borderId="49" xfId="1" applyNumberFormat="1" applyFont="1" applyFill="1" applyBorder="1" applyAlignment="1">
      <alignment horizontal="center" vertical="center"/>
    </xf>
    <xf numFmtId="167" fontId="43" fillId="0" borderId="0" xfId="1" applyNumberFormat="1" applyFont="1"/>
    <xf numFmtId="168" fontId="130" fillId="0" borderId="49" xfId="1471" applyNumberFormat="1" applyFont="1" applyBorder="1" applyAlignment="1">
      <alignment horizontal="center" vertical="center" wrapText="1"/>
    </xf>
    <xf numFmtId="0" fontId="133" fillId="3" borderId="49" xfId="0" applyFont="1" applyFill="1" applyBorder="1" applyAlignment="1">
      <alignment vertical="top" wrapText="1"/>
    </xf>
    <xf numFmtId="2" fontId="130" fillId="0" borderId="49" xfId="1471" applyNumberFormat="1" applyFont="1" applyBorder="1" applyAlignment="1">
      <alignment horizontal="center" vertical="center" wrapText="1"/>
    </xf>
    <xf numFmtId="0" fontId="133" fillId="0" borderId="49" xfId="1471" applyFont="1" applyBorder="1" applyAlignment="1">
      <alignment horizontal="justify" vertical="top"/>
    </xf>
    <xf numFmtId="0" fontId="130" fillId="0" borderId="17" xfId="1471" applyFont="1" applyBorder="1" applyAlignment="1">
      <alignment horizontal="center" vertical="center" wrapText="1"/>
    </xf>
    <xf numFmtId="0" fontId="130" fillId="0" borderId="49" xfId="1471" applyFont="1" applyBorder="1" applyAlignment="1">
      <alignment horizontal="left" vertical="center" wrapText="1"/>
    </xf>
    <xf numFmtId="0" fontId="128" fillId="0" borderId="49" xfId="1471" applyFont="1" applyBorder="1" applyAlignment="1">
      <alignment horizontal="center" vertical="center" wrapText="1"/>
    </xf>
    <xf numFmtId="0" fontId="133" fillId="0" borderId="49" xfId="0" applyFont="1" applyBorder="1" applyAlignment="1">
      <alignment vertical="top" wrapText="1"/>
    </xf>
    <xf numFmtId="49" fontId="43" fillId="0" borderId="0" xfId="1" applyNumberFormat="1" applyFont="1" applyAlignment="1">
      <alignment horizontal="center" vertical="center"/>
    </xf>
    <xf numFmtId="168" fontId="43" fillId="0" borderId="49" xfId="1" applyNumberFormat="1" applyFont="1" applyBorder="1" applyAlignment="1">
      <alignment horizontal="center" vertical="center"/>
    </xf>
    <xf numFmtId="49" fontId="128" fillId="3" borderId="49" xfId="1" applyNumberFormat="1" applyFont="1" applyFill="1" applyBorder="1" applyAlignment="1">
      <alignment horizontal="center" vertical="center" wrapText="1"/>
    </xf>
    <xf numFmtId="1" fontId="128" fillId="3" borderId="49" xfId="1" applyNumberFormat="1" applyFont="1" applyFill="1" applyBorder="1" applyAlignment="1">
      <alignment horizontal="center" vertical="center" wrapText="1"/>
    </xf>
    <xf numFmtId="0" fontId="128" fillId="3" borderId="49" xfId="1" applyFont="1" applyFill="1" applyBorder="1" applyAlignment="1">
      <alignment horizontal="center" vertical="center" wrapText="1"/>
    </xf>
    <xf numFmtId="0" fontId="135" fillId="3" borderId="49" xfId="1" applyFont="1" applyFill="1" applyBorder="1" applyAlignment="1">
      <alignment horizontal="center" vertical="center" wrapText="1"/>
    </xf>
    <xf numFmtId="0" fontId="135" fillId="3" borderId="49" xfId="1" applyFont="1" applyFill="1" applyBorder="1" applyAlignment="1">
      <alignment vertical="center" wrapText="1"/>
    </xf>
    <xf numFmtId="2" fontId="135" fillId="3" borderId="49" xfId="1" applyNumberFormat="1" applyFont="1" applyFill="1" applyBorder="1" applyAlignment="1">
      <alignment horizontal="center" vertical="center" wrapText="1"/>
    </xf>
    <xf numFmtId="167" fontId="135" fillId="3" borderId="49" xfId="1" applyNumberFormat="1" applyFont="1" applyFill="1" applyBorder="1" applyAlignment="1">
      <alignment horizontal="center" vertical="center" wrapText="1"/>
    </xf>
    <xf numFmtId="0" fontId="135" fillId="3" borderId="49" xfId="1" applyFont="1" applyFill="1" applyBorder="1" applyAlignment="1">
      <alignment horizontal="justify" vertical="top" wrapText="1"/>
    </xf>
    <xf numFmtId="0" fontId="133" fillId="3" borderId="49" xfId="1" applyFont="1" applyFill="1" applyBorder="1" applyAlignment="1">
      <alignment horizontal="center" vertical="center" wrapText="1"/>
    </xf>
    <xf numFmtId="0" fontId="133" fillId="3" borderId="49" xfId="1" applyFont="1" applyFill="1" applyBorder="1" applyAlignment="1">
      <alignment vertical="center" wrapText="1"/>
    </xf>
    <xf numFmtId="2" fontId="133" fillId="3" borderId="49" xfId="1" applyNumberFormat="1" applyFont="1" applyFill="1" applyBorder="1" applyAlignment="1">
      <alignment horizontal="center" vertical="center" wrapText="1"/>
    </xf>
    <xf numFmtId="167" fontId="133" fillId="3" borderId="49" xfId="1" applyNumberFormat="1" applyFont="1" applyFill="1" applyBorder="1" applyAlignment="1">
      <alignment horizontal="left" vertical="top" wrapText="1"/>
    </xf>
    <xf numFmtId="167" fontId="133" fillId="3" borderId="49" xfId="1" applyNumberFormat="1" applyFont="1" applyFill="1" applyBorder="1" applyAlignment="1">
      <alignment horizontal="justify" vertical="top" wrapText="1"/>
    </xf>
    <xf numFmtId="0" fontId="133" fillId="3" borderId="49" xfId="0" applyFont="1" applyFill="1" applyBorder="1" applyAlignment="1">
      <alignment vertical="center" wrapText="1"/>
    </xf>
    <xf numFmtId="0" fontId="133" fillId="3" borderId="49" xfId="1" applyFont="1" applyFill="1" applyBorder="1"/>
    <xf numFmtId="167" fontId="135" fillId="3" borderId="49" xfId="1" applyNumberFormat="1" applyFont="1" applyFill="1" applyBorder="1" applyAlignment="1">
      <alignment horizontal="center" vertical="center"/>
    </xf>
    <xf numFmtId="167" fontId="135" fillId="3" borderId="49" xfId="0" applyNumberFormat="1" applyFont="1" applyFill="1" applyBorder="1" applyAlignment="1">
      <alignment vertical="center" wrapText="1"/>
    </xf>
    <xf numFmtId="167" fontId="135" fillId="3" borderId="49" xfId="1" applyNumberFormat="1" applyFont="1" applyFill="1" applyBorder="1" applyAlignment="1">
      <alignment vertical="center" wrapText="1"/>
    </xf>
    <xf numFmtId="4" fontId="135" fillId="3" borderId="49" xfId="1" applyNumberFormat="1" applyFont="1" applyFill="1" applyBorder="1" applyAlignment="1">
      <alignment horizontal="center" vertical="center" wrapText="1"/>
    </xf>
    <xf numFmtId="167" fontId="135" fillId="3" borderId="49" xfId="1" applyNumberFormat="1" applyFont="1" applyFill="1" applyBorder="1" applyAlignment="1">
      <alignment horizontal="justify" vertical="center" wrapText="1"/>
    </xf>
    <xf numFmtId="167" fontId="133" fillId="3" borderId="49" xfId="1" applyNumberFormat="1" applyFont="1" applyFill="1" applyBorder="1" applyAlignment="1">
      <alignment horizontal="center" vertical="center"/>
    </xf>
    <xf numFmtId="167" fontId="133" fillId="3" borderId="49" xfId="1" applyNumberFormat="1" applyFont="1" applyFill="1" applyBorder="1" applyAlignment="1">
      <alignment vertical="center" wrapText="1"/>
    </xf>
    <xf numFmtId="4" fontId="133" fillId="3" borderId="49" xfId="1" applyNumberFormat="1" applyFont="1" applyFill="1" applyBorder="1" applyAlignment="1">
      <alignment horizontal="center" vertical="center" wrapText="1"/>
    </xf>
    <xf numFmtId="167" fontId="133" fillId="0" borderId="49" xfId="0" applyNumberFormat="1" applyFont="1" applyBorder="1" applyAlignment="1">
      <alignment horizontal="left" vertical="top" wrapText="1"/>
    </xf>
    <xf numFmtId="4" fontId="133" fillId="0" borderId="49" xfId="1" applyNumberFormat="1" applyFont="1" applyBorder="1" applyAlignment="1">
      <alignment horizontal="center" vertical="center" wrapText="1"/>
    </xf>
    <xf numFmtId="167" fontId="135" fillId="3" borderId="49" xfId="1" applyNumberFormat="1" applyFont="1" applyFill="1" applyBorder="1" applyAlignment="1">
      <alignment vertical="center"/>
    </xf>
    <xf numFmtId="4" fontId="135" fillId="3" borderId="49" xfId="1" applyNumberFormat="1" applyFont="1" applyFill="1" applyBorder="1" applyAlignment="1">
      <alignment horizontal="center" vertical="center"/>
    </xf>
    <xf numFmtId="167" fontId="135" fillId="3" borderId="49" xfId="1" applyNumberFormat="1" applyFont="1" applyFill="1" applyBorder="1" applyAlignment="1">
      <alignment horizontal="justify"/>
    </xf>
    <xf numFmtId="0" fontId="135" fillId="0" borderId="0" xfId="1472" applyFont="1"/>
    <xf numFmtId="0" fontId="133" fillId="0" borderId="0" xfId="1472" applyFont="1" applyAlignment="1">
      <alignment horizontal="right"/>
    </xf>
    <xf numFmtId="0" fontId="133" fillId="0" borderId="0" xfId="1472" applyFont="1"/>
    <xf numFmtId="0" fontId="133" fillId="0" borderId="0" xfId="1472" applyFont="1" applyAlignment="1">
      <alignment horizontal="center" vertical="center"/>
    </xf>
    <xf numFmtId="0" fontId="133" fillId="0" borderId="49" xfId="1472" applyFont="1" applyBorder="1" applyAlignment="1">
      <alignment horizontal="center" vertical="center" wrapText="1"/>
    </xf>
    <xf numFmtId="0" fontId="135" fillId="0" borderId="0" xfId="1472" applyFont="1" applyAlignment="1">
      <alignment horizontal="center" vertical="center" wrapText="1"/>
    </xf>
    <xf numFmtId="0" fontId="133" fillId="0" borderId="0" xfId="1472" applyFont="1" applyAlignment="1">
      <alignment horizontal="center" vertical="center" wrapText="1"/>
    </xf>
    <xf numFmtId="0" fontId="146" fillId="0" borderId="0" xfId="1473" applyFont="1"/>
    <xf numFmtId="0" fontId="146" fillId="0" borderId="0" xfId="1473" applyFont="1" applyAlignment="1">
      <alignment vertical="center"/>
    </xf>
    <xf numFmtId="0" fontId="128" fillId="3" borderId="11" xfId="1473" applyFont="1" applyFill="1" applyBorder="1" applyAlignment="1">
      <alignment horizontal="center"/>
    </xf>
    <xf numFmtId="4" fontId="128" fillId="3" borderId="11" xfId="1473" applyNumberFormat="1" applyFont="1" applyFill="1" applyBorder="1" applyAlignment="1">
      <alignment horizontal="center"/>
    </xf>
    <xf numFmtId="0" fontId="128" fillId="3" borderId="11" xfId="1473" applyFont="1" applyFill="1" applyBorder="1" applyAlignment="1">
      <alignment horizontal="justify"/>
    </xf>
    <xf numFmtId="0" fontId="128" fillId="3" borderId="49" xfId="970" applyFont="1" applyFill="1" applyBorder="1" applyAlignment="1">
      <alignment horizontal="center" vertical="center" wrapText="1"/>
    </xf>
    <xf numFmtId="3" fontId="128" fillId="3" borderId="49" xfId="970" applyNumberFormat="1" applyFont="1" applyFill="1" applyBorder="1" applyAlignment="1">
      <alignment horizontal="center" vertical="center" wrapText="1"/>
    </xf>
    <xf numFmtId="0" fontId="125" fillId="3" borderId="49" xfId="1473" applyFont="1" applyFill="1" applyBorder="1" applyAlignment="1">
      <alignment horizontal="center" vertical="center"/>
    </xf>
    <xf numFmtId="0" fontId="125" fillId="3" borderId="49" xfId="1473" applyFont="1" applyFill="1" applyBorder="1" applyAlignment="1">
      <alignment horizontal="left" vertical="center" wrapText="1"/>
    </xf>
    <xf numFmtId="0" fontId="125" fillId="3" borderId="49" xfId="1473" applyFont="1" applyFill="1" applyBorder="1" applyAlignment="1">
      <alignment horizontal="left" vertical="top" wrapText="1"/>
    </xf>
    <xf numFmtId="4" fontId="125" fillId="3" borderId="49" xfId="1473" applyNumberFormat="1" applyFont="1" applyFill="1" applyBorder="1" applyAlignment="1">
      <alignment horizontal="center" vertical="center" wrapText="1"/>
    </xf>
    <xf numFmtId="4" fontId="125" fillId="3" borderId="49" xfId="1473" applyNumberFormat="1" applyFont="1" applyFill="1" applyBorder="1" applyAlignment="1">
      <alignment horizontal="center" vertical="center"/>
    </xf>
    <xf numFmtId="168" fontId="125" fillId="3" borderId="49" xfId="1473" applyNumberFormat="1" applyFont="1" applyFill="1" applyBorder="1"/>
    <xf numFmtId="0" fontId="125" fillId="3" borderId="49" xfId="1473" applyFont="1" applyFill="1" applyBorder="1" applyAlignment="1">
      <alignment vertical="center" wrapText="1"/>
    </xf>
    <xf numFmtId="0" fontId="128" fillId="3" borderId="49" xfId="1473" applyFont="1" applyFill="1" applyBorder="1" applyAlignment="1">
      <alignment horizontal="center" vertical="center"/>
    </xf>
    <xf numFmtId="0" fontId="128" fillId="3" borderId="49" xfId="1473" applyFont="1" applyFill="1" applyBorder="1" applyAlignment="1">
      <alignment horizontal="left" vertical="center" wrapText="1"/>
    </xf>
    <xf numFmtId="0" fontId="128" fillId="3" borderId="49" xfId="1473" applyFont="1" applyFill="1" applyBorder="1" applyAlignment="1">
      <alignment horizontal="left" vertical="top" wrapText="1"/>
    </xf>
    <xf numFmtId="4" fontId="128" fillId="3" borderId="49" xfId="1473" applyNumberFormat="1" applyFont="1" applyFill="1" applyBorder="1" applyAlignment="1">
      <alignment horizontal="center" vertical="center" wrapText="1"/>
    </xf>
    <xf numFmtId="4" fontId="128" fillId="3" borderId="49" xfId="1473" applyNumberFormat="1" applyFont="1" applyFill="1" applyBorder="1" applyAlignment="1">
      <alignment horizontal="center" vertical="center"/>
    </xf>
    <xf numFmtId="16" fontId="128" fillId="3" borderId="49" xfId="1473" applyNumberFormat="1" applyFont="1" applyFill="1" applyBorder="1" applyAlignment="1">
      <alignment horizontal="center" vertical="center"/>
    </xf>
    <xf numFmtId="0" fontId="125" fillId="3" borderId="49" xfId="1" applyFont="1" applyFill="1" applyBorder="1" applyAlignment="1">
      <alignment horizontal="left" vertical="top" wrapText="1"/>
    </xf>
    <xf numFmtId="0" fontId="125" fillId="3" borderId="49" xfId="1473" applyFont="1" applyFill="1" applyBorder="1" applyAlignment="1">
      <alignment horizontal="justify" vertical="center" wrapText="1"/>
    </xf>
    <xf numFmtId="167" fontId="125" fillId="3" borderId="49" xfId="1473" applyNumberFormat="1" applyFont="1" applyFill="1" applyBorder="1" applyAlignment="1">
      <alignment vertical="center"/>
    </xf>
    <xf numFmtId="2" fontId="125" fillId="3" borderId="49" xfId="1473" applyNumberFormat="1" applyFont="1" applyFill="1" applyBorder="1" applyAlignment="1">
      <alignment horizontal="center" vertical="center"/>
    </xf>
    <xf numFmtId="167" fontId="125" fillId="3" borderId="49" xfId="1473" applyNumberFormat="1" applyFont="1" applyFill="1" applyBorder="1" applyAlignment="1">
      <alignment horizontal="justify" vertical="center" wrapText="1"/>
    </xf>
    <xf numFmtId="167" fontId="128" fillId="0" borderId="49" xfId="1473" applyNumberFormat="1" applyFont="1" applyBorder="1" applyAlignment="1">
      <alignment horizontal="left" vertical="top" wrapText="1"/>
    </xf>
    <xf numFmtId="2" fontId="128" fillId="3" borderId="49" xfId="1473" applyNumberFormat="1" applyFont="1" applyFill="1" applyBorder="1" applyAlignment="1">
      <alignment horizontal="center" vertical="center"/>
    </xf>
    <xf numFmtId="168" fontId="128" fillId="0" borderId="49" xfId="1" applyNumberFormat="1" applyFont="1" applyBorder="1" applyAlignment="1">
      <alignment horizontal="left" vertical="top" wrapText="1"/>
    </xf>
    <xf numFmtId="0" fontId="147" fillId="0" borderId="0" xfId="1473" applyFont="1" applyAlignment="1">
      <alignment horizontal="justify" wrapText="1"/>
    </xf>
    <xf numFmtId="167" fontId="125" fillId="3" borderId="49" xfId="1473" applyNumberFormat="1" applyFont="1" applyFill="1" applyBorder="1" applyAlignment="1">
      <alignment vertical="center" wrapText="1"/>
    </xf>
    <xf numFmtId="0" fontId="125" fillId="3" borderId="49" xfId="1473" applyFont="1" applyFill="1" applyBorder="1" applyAlignment="1">
      <alignment horizontal="center" vertical="center" wrapText="1"/>
    </xf>
    <xf numFmtId="0" fontId="128" fillId="0" borderId="49" xfId="1473" applyFont="1" applyBorder="1" applyAlignment="1">
      <alignment horizontal="left" vertical="top" wrapText="1"/>
    </xf>
    <xf numFmtId="0" fontId="148" fillId="0" borderId="0" xfId="1473" applyFont="1" applyAlignment="1">
      <alignment horizontal="justify" vertical="top" wrapText="1"/>
    </xf>
    <xf numFmtId="16" fontId="128" fillId="3" borderId="49" xfId="1473" applyNumberFormat="1" applyFont="1" applyFill="1" applyBorder="1" applyAlignment="1">
      <alignment horizontal="right" vertical="center"/>
    </xf>
    <xf numFmtId="0" fontId="128" fillId="3" borderId="49" xfId="1473" applyFont="1" applyFill="1" applyBorder="1" applyAlignment="1">
      <alignment vertical="top" wrapText="1"/>
    </xf>
    <xf numFmtId="0" fontId="128" fillId="3" borderId="17" xfId="1473" applyFont="1" applyFill="1" applyBorder="1" applyAlignment="1">
      <alignment horizontal="center" vertical="center"/>
    </xf>
    <xf numFmtId="0" fontId="128" fillId="0" borderId="48" xfId="1473" applyFont="1" applyBorder="1" applyAlignment="1">
      <alignment horizontal="left" vertical="top" wrapText="1"/>
    </xf>
    <xf numFmtId="4" fontId="125" fillId="0" borderId="49" xfId="1473" applyNumberFormat="1" applyFont="1" applyBorder="1" applyAlignment="1">
      <alignment horizontal="center" vertical="center" wrapText="1"/>
    </xf>
    <xf numFmtId="0" fontId="43" fillId="0" borderId="0" xfId="1473" applyFont="1"/>
    <xf numFmtId="0" fontId="43" fillId="0" borderId="0" xfId="1473" applyFont="1" applyAlignment="1">
      <alignment horizontal="left"/>
    </xf>
    <xf numFmtId="4" fontId="43" fillId="0" borderId="0" xfId="1473" applyNumberFormat="1" applyFont="1"/>
    <xf numFmtId="0" fontId="43" fillId="0" borderId="0" xfId="1473" applyFont="1" applyAlignment="1">
      <alignment horizontal="justify"/>
    </xf>
    <xf numFmtId="0" fontId="128" fillId="3" borderId="0" xfId="1" applyFont="1" applyFill="1" applyAlignment="1">
      <alignment horizontal="right" vertical="center"/>
    </xf>
    <xf numFmtId="0" fontId="135" fillId="3" borderId="11" xfId="970" applyFont="1" applyFill="1" applyBorder="1" applyAlignment="1">
      <alignment horizontal="center" vertical="center"/>
    </xf>
    <xf numFmtId="0" fontId="135" fillId="3" borderId="0" xfId="970" applyFont="1" applyFill="1" applyAlignment="1">
      <alignment horizontal="center" vertical="center"/>
    </xf>
    <xf numFmtId="0" fontId="130" fillId="3" borderId="49" xfId="1030" applyFont="1" applyFill="1" applyBorder="1" applyAlignment="1">
      <alignment horizontal="center" vertical="center" wrapText="1"/>
    </xf>
    <xf numFmtId="0" fontId="133" fillId="0" borderId="49" xfId="1" applyFont="1" applyBorder="1" applyAlignment="1">
      <alignment horizontal="center" vertical="center"/>
    </xf>
    <xf numFmtId="0" fontId="133" fillId="3" borderId="49" xfId="1" applyFont="1" applyFill="1" applyBorder="1" applyAlignment="1">
      <alignment horizontal="center" vertical="center"/>
    </xf>
    <xf numFmtId="0" fontId="132" fillId="3" borderId="49" xfId="1" applyFont="1" applyFill="1" applyBorder="1" applyAlignment="1">
      <alignment horizontal="left" vertical="center" wrapText="1"/>
    </xf>
    <xf numFmtId="0" fontId="132" fillId="3" borderId="49" xfId="1" applyFont="1" applyFill="1" applyBorder="1" applyAlignment="1">
      <alignment horizontal="center" vertical="center"/>
    </xf>
    <xf numFmtId="16" fontId="133" fillId="3" borderId="49" xfId="1" applyNumberFormat="1" applyFont="1" applyFill="1" applyBorder="1" applyAlignment="1">
      <alignment horizontal="center" vertical="center" wrapText="1"/>
    </xf>
    <xf numFmtId="0" fontId="133" fillId="3" borderId="49" xfId="1" applyFont="1" applyFill="1" applyBorder="1" applyAlignment="1">
      <alignment horizontal="left" vertical="top" wrapText="1"/>
    </xf>
    <xf numFmtId="0" fontId="133" fillId="3" borderId="49" xfId="1" applyFont="1" applyFill="1" applyBorder="1" applyAlignment="1">
      <alignment horizontal="left" vertical="center" wrapText="1"/>
    </xf>
    <xf numFmtId="16" fontId="133" fillId="3" borderId="0" xfId="1" applyNumberFormat="1" applyFont="1" applyFill="1" applyAlignment="1">
      <alignment horizontal="center" vertical="center" wrapText="1"/>
    </xf>
    <xf numFmtId="0" fontId="133" fillId="3" borderId="0" xfId="1" applyFont="1" applyFill="1" applyAlignment="1">
      <alignment vertical="center" wrapText="1"/>
    </xf>
    <xf numFmtId="0" fontId="133" fillId="3" borderId="0" xfId="1" applyFont="1" applyFill="1" applyAlignment="1">
      <alignment horizontal="center" vertical="center" wrapText="1"/>
    </xf>
    <xf numFmtId="0" fontId="133" fillId="3" borderId="0" xfId="1" applyFont="1" applyFill="1" applyAlignment="1">
      <alignment horizontal="center" vertical="center"/>
    </xf>
    <xf numFmtId="0" fontId="133" fillId="3" borderId="0" xfId="1" applyFont="1" applyFill="1" applyAlignment="1">
      <alignment horizontal="left" vertical="top" wrapText="1"/>
    </xf>
    <xf numFmtId="168" fontId="128" fillId="0" borderId="49" xfId="1" applyNumberFormat="1" applyFont="1" applyBorder="1" applyAlignment="1">
      <alignment horizontal="center" vertical="center" wrapText="1"/>
    </xf>
    <xf numFmtId="168" fontId="125" fillId="0" borderId="49" xfId="1" applyNumberFormat="1" applyFont="1" applyBorder="1" applyAlignment="1">
      <alignment horizontal="center" vertical="top" wrapText="1"/>
    </xf>
    <xf numFmtId="168" fontId="125" fillId="0" borderId="49" xfId="1" applyNumberFormat="1" applyFont="1" applyBorder="1" applyAlignment="1">
      <alignment horizontal="left" vertical="top" wrapText="1"/>
    </xf>
    <xf numFmtId="0" fontId="125" fillId="0" borderId="49" xfId="1" applyFont="1" applyBorder="1" applyAlignment="1">
      <alignment horizontal="left" vertical="top" wrapText="1"/>
    </xf>
    <xf numFmtId="168" fontId="125" fillId="0" borderId="49" xfId="1" applyNumberFormat="1" applyFont="1" applyBorder="1" applyAlignment="1">
      <alignment horizontal="center" vertical="center" wrapText="1"/>
    </xf>
    <xf numFmtId="0" fontId="125" fillId="0" borderId="49" xfId="1" applyFont="1" applyBorder="1" applyAlignment="1">
      <alignment vertical="center" wrapText="1"/>
    </xf>
    <xf numFmtId="168" fontId="128" fillId="0" borderId="49" xfId="1" applyNumberFormat="1" applyFont="1" applyBorder="1" applyAlignment="1">
      <alignment horizontal="center" vertical="top" wrapText="1"/>
    </xf>
    <xf numFmtId="168" fontId="128" fillId="0" borderId="49" xfId="1" applyNumberFormat="1" applyFont="1" applyBorder="1" applyAlignment="1">
      <alignment horizontal="justify" vertical="center" wrapText="1"/>
    </xf>
    <xf numFmtId="49" fontId="128" fillId="0" borderId="49" xfId="1" applyNumberFormat="1" applyFont="1" applyBorder="1" applyAlignment="1">
      <alignment horizontal="center" vertical="top" wrapText="1"/>
    </xf>
    <xf numFmtId="168" fontId="128" fillId="0" borderId="49" xfId="1" applyNumberFormat="1" applyFont="1" applyBorder="1" applyAlignment="1">
      <alignment horizontal="justify" vertical="top" wrapText="1"/>
    </xf>
    <xf numFmtId="168" fontId="128" fillId="0" borderId="49" xfId="1" applyNumberFormat="1" applyFont="1" applyBorder="1" applyAlignment="1">
      <alignment vertical="center" wrapText="1"/>
    </xf>
    <xf numFmtId="168" fontId="125" fillId="0" borderId="49" xfId="1" applyNumberFormat="1" applyFont="1" applyBorder="1" applyAlignment="1">
      <alignment vertical="center" wrapText="1"/>
    </xf>
    <xf numFmtId="168" fontId="128" fillId="0" borderId="49" xfId="1" applyNumberFormat="1" applyFont="1" applyBorder="1" applyAlignment="1">
      <alignment horizontal="left" vertical="center" wrapText="1"/>
    </xf>
    <xf numFmtId="4" fontId="125" fillId="3" borderId="49" xfId="1" applyNumberFormat="1" applyFont="1" applyFill="1" applyBorder="1" applyAlignment="1">
      <alignment horizontal="center" vertical="center" wrapText="1"/>
    </xf>
    <xf numFmtId="168" fontId="128" fillId="0" borderId="49" xfId="1" applyNumberFormat="1" applyFont="1" applyBorder="1" applyAlignment="1">
      <alignment vertical="center"/>
    </xf>
    <xf numFmtId="0" fontId="125" fillId="0" borderId="49" xfId="1" applyFont="1" applyBorder="1" applyAlignment="1">
      <alignment vertical="top" wrapText="1"/>
    </xf>
    <xf numFmtId="168" fontId="128" fillId="0" borderId="49" xfId="1" applyNumberFormat="1" applyFont="1" applyBorder="1" applyAlignment="1">
      <alignment vertical="top" wrapText="1"/>
    </xf>
    <xf numFmtId="0" fontId="128" fillId="0" borderId="49" xfId="1" applyFont="1" applyBorder="1" applyAlignment="1">
      <alignment vertical="center" wrapText="1"/>
    </xf>
    <xf numFmtId="0" fontId="128" fillId="0" borderId="49" xfId="1" applyFont="1" applyBorder="1" applyAlignment="1">
      <alignment vertical="top" wrapText="1"/>
    </xf>
    <xf numFmtId="49" fontId="128" fillId="3" borderId="49" xfId="1" applyNumberFormat="1" applyFont="1" applyFill="1" applyBorder="1" applyAlignment="1">
      <alignment horizontal="center" vertical="top" wrapText="1"/>
    </xf>
    <xf numFmtId="49" fontId="128" fillId="0" borderId="49" xfId="1" applyNumberFormat="1" applyFont="1" applyBorder="1" applyAlignment="1">
      <alignment horizontal="left" vertical="top" wrapText="1"/>
    </xf>
    <xf numFmtId="168" fontId="125" fillId="0" borderId="49" xfId="1" applyNumberFormat="1" applyFont="1" applyBorder="1" applyAlignment="1">
      <alignment horizontal="center" vertical="center"/>
    </xf>
    <xf numFmtId="168" fontId="125" fillId="0" borderId="49" xfId="1" applyNumberFormat="1" applyFont="1" applyBorder="1" applyAlignment="1">
      <alignment horizontal="left" wrapText="1"/>
    </xf>
    <xf numFmtId="0" fontId="130" fillId="0" borderId="49" xfId="985" applyFont="1" applyBorder="1" applyAlignment="1">
      <alignment horizontal="center" vertical="center" wrapText="1"/>
    </xf>
    <xf numFmtId="0" fontId="130" fillId="0" borderId="49" xfId="985" applyFont="1" applyBorder="1" applyAlignment="1">
      <alignment horizontal="center"/>
    </xf>
    <xf numFmtId="49" fontId="130" fillId="0" borderId="49" xfId="985" applyNumberFormat="1" applyFont="1" applyBorder="1" applyAlignment="1">
      <alignment horizontal="center" vertical="center" wrapText="1"/>
    </xf>
    <xf numFmtId="0" fontId="130" fillId="0" borderId="49" xfId="985" applyFont="1" applyBorder="1" applyAlignment="1">
      <alignment horizontal="left" vertical="top" wrapText="1"/>
    </xf>
    <xf numFmtId="167" fontId="128" fillId="0" borderId="49" xfId="1" applyNumberFormat="1" applyFont="1" applyBorder="1" applyAlignment="1" applyProtection="1">
      <alignment horizontal="center" vertical="center" wrapText="1"/>
      <protection locked="0"/>
    </xf>
    <xf numFmtId="2" fontId="128" fillId="3" borderId="49" xfId="0" applyNumberFormat="1" applyFont="1" applyFill="1" applyBorder="1" applyAlignment="1">
      <alignment horizontal="center" vertical="center"/>
    </xf>
    <xf numFmtId="0" fontId="128" fillId="0" borderId="49" xfId="983" applyFont="1" applyBorder="1" applyAlignment="1">
      <alignment horizontal="justify" vertical="top" wrapText="1"/>
    </xf>
    <xf numFmtId="167" fontId="103" fillId="0" borderId="0" xfId="985" applyNumberFormat="1" applyFont="1"/>
    <xf numFmtId="168" fontId="103" fillId="0" borderId="0" xfId="985" applyNumberFormat="1" applyFont="1"/>
    <xf numFmtId="3" fontId="103" fillId="0" borderId="0" xfId="985" applyNumberFormat="1" applyFont="1"/>
    <xf numFmtId="0" fontId="128" fillId="0" borderId="49" xfId="1" applyFont="1" applyBorder="1" applyAlignment="1" applyProtection="1">
      <alignment horizontal="center" vertical="center" wrapText="1"/>
      <protection locked="0"/>
    </xf>
    <xf numFmtId="0" fontId="128" fillId="3" borderId="49" xfId="0" applyFont="1" applyFill="1" applyBorder="1" applyAlignment="1">
      <alignment horizontal="center" vertical="center"/>
    </xf>
    <xf numFmtId="0" fontId="159" fillId="0" borderId="0" xfId="0" applyFont="1" applyAlignment="1">
      <alignment vertical="center" wrapText="1"/>
    </xf>
    <xf numFmtId="0" fontId="2" fillId="0" borderId="0" xfId="1474"/>
    <xf numFmtId="0" fontId="128" fillId="0" borderId="49" xfId="1" applyFont="1" applyBorder="1" applyAlignment="1">
      <alignment horizontal="left" vertical="center" wrapText="1"/>
    </xf>
    <xf numFmtId="49" fontId="125" fillId="0" borderId="49" xfId="1" applyNumberFormat="1" applyFont="1" applyBorder="1" applyAlignment="1">
      <alignment horizontal="center" vertical="top" wrapText="1"/>
    </xf>
    <xf numFmtId="0" fontId="129" fillId="0" borderId="49" xfId="1" applyFont="1" applyBorder="1" applyAlignment="1" applyProtection="1">
      <alignment horizontal="left" vertical="top" wrapText="1"/>
      <protection locked="0"/>
    </xf>
    <xf numFmtId="167" fontId="125" fillId="0" borderId="49" xfId="1" applyNumberFormat="1" applyFont="1" applyBorder="1" applyAlignment="1">
      <alignment horizontal="left" vertical="top" wrapText="1"/>
    </xf>
    <xf numFmtId="0" fontId="130" fillId="0" borderId="49" xfId="1" applyFont="1" applyBorder="1" applyAlignment="1" applyProtection="1">
      <alignment horizontal="left" vertical="top" wrapText="1"/>
      <protection locked="0"/>
    </xf>
    <xf numFmtId="167" fontId="128" fillId="0" borderId="49" xfId="1" applyNumberFormat="1" applyFont="1" applyBorder="1" applyAlignment="1">
      <alignment horizontal="left" vertical="top" wrapText="1"/>
    </xf>
    <xf numFmtId="0" fontId="128" fillId="0" borderId="49" xfId="1" applyFont="1" applyBorder="1" applyAlignment="1">
      <alignment horizontal="left" vertical="top" wrapText="1"/>
    </xf>
    <xf numFmtId="0" fontId="2" fillId="0" borderId="0" xfId="1474" applyAlignment="1">
      <alignment horizontal="left"/>
    </xf>
    <xf numFmtId="49" fontId="128" fillId="0" borderId="49" xfId="1" applyNumberFormat="1" applyFont="1" applyBorder="1" applyAlignment="1">
      <alignment horizontal="center" vertical="top"/>
    </xf>
    <xf numFmtId="0" fontId="128" fillId="3" borderId="49" xfId="1" applyFont="1" applyFill="1" applyBorder="1" applyAlignment="1">
      <alignment vertical="top" wrapText="1"/>
    </xf>
    <xf numFmtId="4" fontId="125" fillId="0" borderId="49" xfId="1" applyNumberFormat="1" applyFont="1" applyBorder="1" applyAlignment="1">
      <alignment horizontal="left" vertical="center"/>
    </xf>
    <xf numFmtId="49" fontId="125" fillId="0" borderId="49" xfId="1" applyNumberFormat="1" applyFont="1" applyBorder="1" applyAlignment="1">
      <alignment horizontal="left" vertical="top" wrapText="1"/>
    </xf>
    <xf numFmtId="49" fontId="125" fillId="0" borderId="49" xfId="1" applyNumberFormat="1" applyFont="1" applyBorder="1" applyAlignment="1">
      <alignment horizontal="left" vertical="center" wrapText="1"/>
    </xf>
    <xf numFmtId="4" fontId="128" fillId="3" borderId="49" xfId="1" applyNumberFormat="1" applyFont="1" applyFill="1" applyBorder="1" applyAlignment="1">
      <alignment horizontal="center" vertical="center"/>
    </xf>
    <xf numFmtId="4" fontId="128" fillId="0" borderId="49" xfId="1" applyNumberFormat="1" applyFont="1" applyBorder="1" applyAlignment="1">
      <alignment horizontal="left" vertical="top"/>
    </xf>
    <xf numFmtId="4" fontId="125" fillId="3" borderId="49" xfId="1" applyNumberFormat="1" applyFont="1" applyFill="1" applyBorder="1" applyAlignment="1">
      <alignment horizontal="center" vertical="center"/>
    </xf>
    <xf numFmtId="49" fontId="128" fillId="29" borderId="49" xfId="1" applyNumberFormat="1" applyFont="1" applyFill="1" applyBorder="1" applyAlignment="1">
      <alignment horizontal="center" vertical="top" wrapText="1"/>
    </xf>
    <xf numFmtId="0" fontId="128" fillId="29" borderId="49" xfId="1" applyFont="1" applyFill="1" applyBorder="1" applyAlignment="1">
      <alignment horizontal="left" vertical="top" wrapText="1"/>
    </xf>
    <xf numFmtId="167" fontId="128" fillId="29" borderId="49" xfId="1" applyNumberFormat="1" applyFont="1" applyFill="1" applyBorder="1" applyAlignment="1">
      <alignment horizontal="left" vertical="top" wrapText="1"/>
    </xf>
    <xf numFmtId="4" fontId="128" fillId="29" borderId="49" xfId="1" applyNumberFormat="1" applyFont="1" applyFill="1" applyBorder="1" applyAlignment="1">
      <alignment horizontal="center" vertical="center"/>
    </xf>
    <xf numFmtId="4" fontId="128" fillId="29" borderId="49" xfId="1" applyNumberFormat="1" applyFont="1" applyFill="1" applyBorder="1" applyAlignment="1">
      <alignment horizontal="left" vertical="top"/>
    </xf>
    <xf numFmtId="4" fontId="128" fillId="0" borderId="49" xfId="1" applyNumberFormat="1" applyFont="1" applyBorder="1" applyAlignment="1">
      <alignment horizontal="left" vertical="center"/>
    </xf>
    <xf numFmtId="4" fontId="125" fillId="0" borderId="49" xfId="1" applyNumberFormat="1" applyFont="1" applyBorder="1" applyAlignment="1">
      <alignment horizontal="left" vertical="top"/>
    </xf>
    <xf numFmtId="0" fontId="2" fillId="0" borderId="0" xfId="1474" applyAlignment="1">
      <alignment horizontal="left" wrapText="1"/>
    </xf>
    <xf numFmtId="0" fontId="133" fillId="0" borderId="0" xfId="1475" applyFont="1"/>
    <xf numFmtId="0" fontId="130" fillId="0" borderId="0" xfId="1475" applyFont="1" applyAlignment="1">
      <alignment horizontal="right" vertical="center"/>
    </xf>
    <xf numFmtId="0" fontId="2" fillId="0" borderId="0" xfId="1475"/>
    <xf numFmtId="0" fontId="130" fillId="0" borderId="49" xfId="1475" applyFont="1" applyBorder="1" applyAlignment="1">
      <alignment horizontal="center" vertical="center" wrapText="1"/>
    </xf>
    <xf numFmtId="0" fontId="130" fillId="0" borderId="49" xfId="1475" applyFont="1" applyBorder="1" applyAlignment="1">
      <alignment vertical="center" wrapText="1"/>
    </xf>
    <xf numFmtId="2" fontId="130" fillId="0" borderId="49" xfId="1475" applyNumberFormat="1" applyFont="1" applyBorder="1" applyAlignment="1">
      <alignment horizontal="center" vertical="center" wrapText="1"/>
    </xf>
    <xf numFmtId="0" fontId="133" fillId="0" borderId="49" xfId="0" applyFont="1" applyBorder="1" applyAlignment="1">
      <alignment horizontal="left" vertical="center" wrapText="1"/>
    </xf>
    <xf numFmtId="167" fontId="2" fillId="0" borderId="0" xfId="1475" applyNumberFormat="1"/>
    <xf numFmtId="1" fontId="130" fillId="0" borderId="49" xfId="1475" applyNumberFormat="1" applyFont="1" applyBorder="1" applyAlignment="1">
      <alignment horizontal="center" vertical="center" wrapText="1"/>
    </xf>
    <xf numFmtId="0" fontId="133" fillId="0" borderId="49" xfId="1475" applyFont="1" applyBorder="1" applyAlignment="1">
      <alignment horizontal="justify" vertical="center"/>
    </xf>
    <xf numFmtId="0" fontId="133" fillId="0" borderId="49" xfId="1475" applyFont="1" applyBorder="1" applyAlignment="1">
      <alignment horizontal="center" vertical="center"/>
    </xf>
    <xf numFmtId="0" fontId="133" fillId="0" borderId="49" xfId="1475" applyFont="1" applyBorder="1" applyAlignment="1">
      <alignment vertical="center" wrapText="1"/>
    </xf>
    <xf numFmtId="0" fontId="133" fillId="0" borderId="49" xfId="1475" applyFont="1" applyBorder="1" applyAlignment="1">
      <alignment horizontal="justify" vertical="center" wrapText="1"/>
    </xf>
    <xf numFmtId="0" fontId="133" fillId="0" borderId="49" xfId="1475" applyFont="1" applyBorder="1" applyAlignment="1">
      <alignment horizontal="center" vertical="center" wrapText="1"/>
    </xf>
    <xf numFmtId="0" fontId="125" fillId="0" borderId="49" xfId="1" applyFont="1" applyBorder="1" applyAlignment="1">
      <alignment horizontal="center" vertical="top"/>
    </xf>
    <xf numFmtId="167" fontId="125" fillId="0" borderId="49" xfId="1" applyNumberFormat="1" applyFont="1" applyBorder="1" applyAlignment="1">
      <alignment horizontal="left" vertical="top"/>
    </xf>
    <xf numFmtId="0" fontId="125" fillId="0" borderId="49" xfId="1" applyFont="1" applyBorder="1" applyAlignment="1">
      <alignment vertical="top"/>
    </xf>
    <xf numFmtId="0" fontId="128" fillId="0" borderId="48" xfId="1" applyFont="1" applyBorder="1" applyAlignment="1">
      <alignment horizontal="left" vertical="top" wrapText="1"/>
    </xf>
    <xf numFmtId="0" fontId="135" fillId="0" borderId="49" xfId="0" applyFont="1" applyBorder="1" applyAlignment="1">
      <alignment vertical="center" wrapText="1"/>
    </xf>
    <xf numFmtId="2" fontId="125" fillId="0" borderId="49" xfId="1" applyNumberFormat="1" applyFont="1" applyBorder="1" applyAlignment="1">
      <alignment horizontal="center" vertical="center"/>
    </xf>
    <xf numFmtId="0" fontId="135" fillId="0" borderId="49" xfId="0" applyFont="1" applyBorder="1" applyAlignment="1">
      <alignment horizontal="justify" vertical="top" wrapText="1"/>
    </xf>
    <xf numFmtId="0" fontId="135" fillId="0" borderId="49" xfId="0" applyFont="1" applyBorder="1" applyAlignment="1">
      <alignment horizontal="justify" vertical="center" wrapText="1"/>
    </xf>
    <xf numFmtId="0" fontId="133" fillId="0" borderId="49" xfId="0" applyFont="1" applyBorder="1" applyAlignment="1">
      <alignment vertical="center" wrapText="1"/>
    </xf>
    <xf numFmtId="2" fontId="128" fillId="0" borderId="49" xfId="1" applyNumberFormat="1" applyFont="1" applyBorder="1" applyAlignment="1">
      <alignment horizontal="center" vertical="center"/>
    </xf>
    <xf numFmtId="0" fontId="133" fillId="0" borderId="49" xfId="0" applyFont="1" applyBorder="1" applyAlignment="1">
      <alignment horizontal="justify" vertical="top" wrapText="1"/>
    </xf>
    <xf numFmtId="0" fontId="133" fillId="0" borderId="49" xfId="0" applyFont="1" applyBorder="1" applyAlignment="1">
      <alignment horizontal="justify" vertical="center" wrapText="1"/>
    </xf>
    <xf numFmtId="2" fontId="128" fillId="0" borderId="52" xfId="1" applyNumberFormat="1" applyFont="1" applyBorder="1" applyAlignment="1">
      <alignment horizontal="center" vertical="center"/>
    </xf>
    <xf numFmtId="2" fontId="125" fillId="0" borderId="52" xfId="1" applyNumberFormat="1" applyFont="1" applyBorder="1" applyAlignment="1">
      <alignment horizontal="center" vertical="center"/>
    </xf>
    <xf numFmtId="4" fontId="129" fillId="3" borderId="49" xfId="1" applyNumberFormat="1" applyFont="1" applyFill="1" applyBorder="1" applyAlignment="1" applyProtection="1">
      <alignment horizontal="center" vertical="center" wrapText="1"/>
      <protection locked="0"/>
    </xf>
    <xf numFmtId="0" fontId="130" fillId="3" borderId="49" xfId="1" applyFont="1" applyFill="1" applyBorder="1" applyAlignment="1" applyProtection="1">
      <alignment horizontal="left" vertical="top" wrapText="1"/>
      <protection locked="0"/>
    </xf>
    <xf numFmtId="0" fontId="128" fillId="3" borderId="49" xfId="1" applyFont="1" applyFill="1" applyBorder="1" applyAlignment="1">
      <alignment horizontal="left" vertical="top" wrapText="1"/>
    </xf>
    <xf numFmtId="2" fontId="128" fillId="3" borderId="49" xfId="1" applyNumberFormat="1" applyFont="1" applyFill="1" applyBorder="1" applyAlignment="1">
      <alignment vertical="top" wrapText="1"/>
    </xf>
    <xf numFmtId="2" fontId="130" fillId="3" borderId="49" xfId="1" applyNumberFormat="1" applyFont="1" applyFill="1" applyBorder="1" applyAlignment="1" applyProtection="1">
      <alignment horizontal="center" vertical="center" wrapText="1"/>
      <protection locked="0"/>
    </xf>
    <xf numFmtId="2" fontId="128" fillId="3" borderId="49" xfId="1" applyNumberFormat="1" applyFont="1" applyFill="1" applyBorder="1" applyAlignment="1">
      <alignment horizontal="center" vertical="center" wrapText="1"/>
    </xf>
    <xf numFmtId="2" fontId="128" fillId="0" borderId="49" xfId="1" applyNumberFormat="1" applyFont="1" applyBorder="1" applyAlignment="1">
      <alignment vertical="top" wrapText="1"/>
    </xf>
    <xf numFmtId="2" fontId="130" fillId="0" borderId="49" xfId="1" applyNumberFormat="1" applyFont="1" applyBorder="1" applyAlignment="1" applyProtection="1">
      <alignment horizontal="center" vertical="center" wrapText="1"/>
      <protection locked="0"/>
    </xf>
    <xf numFmtId="49" fontId="125" fillId="3" borderId="49" xfId="1" applyNumberFormat="1" applyFont="1" applyFill="1" applyBorder="1" applyAlignment="1">
      <alignment vertical="center" wrapText="1"/>
    </xf>
    <xf numFmtId="49" fontId="125" fillId="3" borderId="49" xfId="1" applyNumberFormat="1" applyFont="1" applyFill="1" applyBorder="1" applyAlignment="1">
      <alignment horizontal="center" vertical="center" wrapText="1"/>
    </xf>
    <xf numFmtId="2" fontId="129" fillId="3" borderId="49" xfId="1" applyNumberFormat="1" applyFont="1" applyFill="1" applyBorder="1" applyAlignment="1" applyProtection="1">
      <alignment horizontal="center" vertical="center" wrapText="1"/>
      <protection locked="0"/>
    </xf>
    <xf numFmtId="2" fontId="125" fillId="0" borderId="49" xfId="1" applyNumberFormat="1" applyFont="1" applyBorder="1" applyAlignment="1">
      <alignment horizontal="center" vertical="center" wrapText="1"/>
    </xf>
    <xf numFmtId="2" fontId="129" fillId="0" borderId="49" xfId="1" applyNumberFormat="1" applyFont="1" applyBorder="1" applyAlignment="1" applyProtection="1">
      <alignment horizontal="center" vertical="center" wrapText="1"/>
      <protection locked="0"/>
    </xf>
    <xf numFmtId="168" fontId="129" fillId="3" borderId="49" xfId="1" applyNumberFormat="1" applyFont="1" applyFill="1" applyBorder="1" applyAlignment="1" applyProtection="1">
      <alignment horizontal="left" vertical="top" wrapText="1"/>
      <protection locked="0"/>
    </xf>
    <xf numFmtId="0" fontId="43" fillId="0" borderId="0" xfId="1" applyFont="1" applyAlignment="1">
      <alignment vertical="center"/>
    </xf>
    <xf numFmtId="0" fontId="130" fillId="0" borderId="49" xfId="983" applyFont="1" applyBorder="1" applyAlignment="1">
      <alignment horizontal="center" vertical="center" wrapText="1"/>
    </xf>
    <xf numFmtId="0" fontId="130" fillId="0" borderId="49" xfId="902" applyFont="1" applyBorder="1" applyAlignment="1">
      <alignment horizontal="center" vertical="top" wrapText="1"/>
    </xf>
    <xf numFmtId="0" fontId="130" fillId="0" borderId="50" xfId="902" applyFont="1" applyBorder="1" applyAlignment="1">
      <alignment horizontal="left" vertical="top" wrapText="1"/>
    </xf>
    <xf numFmtId="0" fontId="133" fillId="0" borderId="50" xfId="0" applyFont="1" applyBorder="1" applyAlignment="1">
      <alignment horizontal="center" vertical="top" wrapText="1"/>
    </xf>
    <xf numFmtId="0" fontId="133" fillId="0" borderId="49" xfId="0" applyFont="1" applyBorder="1" applyAlignment="1">
      <alignment horizontal="center" vertical="top" wrapText="1"/>
    </xf>
    <xf numFmtId="0" fontId="128" fillId="0" borderId="49" xfId="902" applyFont="1" applyBorder="1" applyAlignment="1">
      <alignment horizontal="justify" vertical="top" wrapText="1"/>
    </xf>
    <xf numFmtId="49" fontId="128" fillId="0" borderId="48" xfId="1" applyNumberFormat="1" applyFont="1" applyBorder="1" applyAlignment="1">
      <alignment horizontal="center" vertical="top" wrapText="1"/>
    </xf>
    <xf numFmtId="0" fontId="130" fillId="0" borderId="48" xfId="1" applyFont="1" applyBorder="1" applyAlignment="1" applyProtection="1">
      <alignment horizontal="left" vertical="top" wrapText="1"/>
      <protection locked="0"/>
    </xf>
    <xf numFmtId="2" fontId="128" fillId="0" borderId="48" xfId="1" applyNumberFormat="1" applyFont="1" applyBorder="1" applyAlignment="1">
      <alignment vertical="top" wrapText="1"/>
    </xf>
    <xf numFmtId="0" fontId="130" fillId="0" borderId="30" xfId="985" applyFont="1" applyBorder="1" applyAlignment="1">
      <alignment horizontal="center" vertical="center" wrapText="1"/>
    </xf>
    <xf numFmtId="0" fontId="130" fillId="0" borderId="30" xfId="985" applyFont="1" applyBorder="1" applyAlignment="1">
      <alignment horizontal="center"/>
    </xf>
    <xf numFmtId="0" fontId="130" fillId="0" borderId="30" xfId="1476" applyFont="1" applyBorder="1" applyAlignment="1">
      <alignment horizontal="center" vertical="center" wrapText="1"/>
    </xf>
    <xf numFmtId="0" fontId="130" fillId="0" borderId="30" xfId="1476" applyFont="1" applyBorder="1" applyAlignment="1">
      <alignment vertical="center" wrapText="1"/>
    </xf>
    <xf numFmtId="0" fontId="128" fillId="0" borderId="30" xfId="1476" applyFont="1" applyBorder="1" applyAlignment="1">
      <alignment horizontal="left" vertical="top" wrapText="1"/>
    </xf>
    <xf numFmtId="4" fontId="103" fillId="0" borderId="0" xfId="985" applyNumberFormat="1" applyFont="1"/>
    <xf numFmtId="0" fontId="133" fillId="0" borderId="30" xfId="1476" applyFont="1" applyBorder="1" applyAlignment="1">
      <alignment horizontal="justify" vertical="top"/>
    </xf>
    <xf numFmtId="0" fontId="130" fillId="0" borderId="30" xfId="1476" applyFont="1" applyBorder="1" applyAlignment="1">
      <alignment horizontal="justify" vertical="top" wrapText="1"/>
    </xf>
    <xf numFmtId="0" fontId="130" fillId="0" borderId="30" xfId="1476" applyFont="1" applyBorder="1" applyAlignment="1">
      <alignment horizontal="left" vertical="center" wrapText="1"/>
    </xf>
    <xf numFmtId="0" fontId="128" fillId="0" borderId="30" xfId="1476" applyFont="1" applyBorder="1" applyAlignment="1">
      <alignment horizontal="center" vertical="center" wrapText="1"/>
    </xf>
    <xf numFmtId="0" fontId="130" fillId="3" borderId="30" xfId="1476" applyFont="1" applyFill="1" applyBorder="1" applyAlignment="1">
      <alignment horizontal="justify" vertical="top" wrapText="1"/>
    </xf>
    <xf numFmtId="0" fontId="133" fillId="0" borderId="30" xfId="1476" applyFont="1" applyBorder="1" applyAlignment="1">
      <alignment horizontal="center" vertical="center" wrapText="1"/>
    </xf>
    <xf numFmtId="0" fontId="128" fillId="0" borderId="30" xfId="1476" applyFont="1" applyBorder="1" applyAlignment="1">
      <alignment horizontal="justify" vertical="top" wrapText="1"/>
    </xf>
    <xf numFmtId="0" fontId="128" fillId="3" borderId="30" xfId="1476" applyFont="1" applyFill="1" applyBorder="1" applyAlignment="1">
      <alignment horizontal="justify" vertical="top" wrapText="1"/>
    </xf>
    <xf numFmtId="0" fontId="130" fillId="0" borderId="30" xfId="1476" applyFont="1" applyBorder="1" applyAlignment="1">
      <alignment horizontal="center" vertical="center"/>
    </xf>
    <xf numFmtId="0" fontId="130" fillId="3" borderId="30" xfId="1476" applyFont="1" applyFill="1" applyBorder="1" applyAlignment="1">
      <alignment horizontal="justify" vertical="top"/>
    </xf>
    <xf numFmtId="16" fontId="130" fillId="0" borderId="30" xfId="1476" applyNumberFormat="1" applyFont="1" applyBorder="1" applyAlignment="1">
      <alignment horizontal="center" vertical="center" wrapText="1"/>
    </xf>
    <xf numFmtId="0" fontId="128" fillId="0" borderId="17" xfId="895" applyFont="1" applyFill="1" applyBorder="1" applyAlignment="1">
      <alignment vertical="top" wrapText="1"/>
    </xf>
    <xf numFmtId="168" fontId="132" fillId="0" borderId="17" xfId="1" applyNumberFormat="1" applyFont="1" applyFill="1" applyBorder="1" applyAlignment="1">
      <alignment vertical="center" wrapText="1"/>
    </xf>
    <xf numFmtId="0" fontId="128" fillId="0" borderId="17" xfId="1452" applyFont="1" applyBorder="1" applyAlignment="1">
      <alignment vertical="top" wrapText="1"/>
    </xf>
    <xf numFmtId="0" fontId="128" fillId="0" borderId="17" xfId="1" applyFont="1" applyFill="1" applyBorder="1" applyAlignment="1">
      <alignment vertical="top" wrapText="1"/>
    </xf>
    <xf numFmtId="0" fontId="128" fillId="0" borderId="30" xfId="1" applyFont="1" applyFill="1" applyBorder="1" applyAlignment="1">
      <alignment vertical="top" wrapText="1"/>
    </xf>
    <xf numFmtId="0" fontId="128" fillId="0" borderId="50" xfId="895" applyFont="1" applyFill="1" applyBorder="1" applyAlignment="1">
      <alignment horizontal="center" vertical="top" wrapText="1"/>
    </xf>
    <xf numFmtId="4" fontId="128" fillId="0" borderId="49" xfId="1" applyNumberFormat="1" applyFont="1" applyBorder="1" applyAlignment="1">
      <alignment horizontal="center" vertical="center" wrapText="1"/>
    </xf>
    <xf numFmtId="4" fontId="125" fillId="0" borderId="1" xfId="881" applyNumberFormat="1" applyFont="1" applyFill="1" applyBorder="1" applyAlignment="1">
      <alignment horizontal="center" vertical="center" wrapText="1"/>
    </xf>
    <xf numFmtId="4" fontId="128" fillId="0" borderId="1" xfId="881" applyNumberFormat="1" applyFont="1" applyFill="1" applyBorder="1" applyAlignment="1">
      <alignment horizontal="center" vertical="center" wrapText="1"/>
    </xf>
    <xf numFmtId="4" fontId="128" fillId="0" borderId="17" xfId="1" applyNumberFormat="1" applyFont="1" applyBorder="1" applyAlignment="1">
      <alignment horizontal="center" vertical="center" wrapText="1"/>
    </xf>
    <xf numFmtId="0" fontId="130" fillId="0" borderId="17" xfId="1" applyFont="1" applyFill="1" applyBorder="1" applyAlignment="1" applyProtection="1">
      <alignment horizontal="left" vertical="top" wrapText="1"/>
      <protection locked="0"/>
    </xf>
    <xf numFmtId="4" fontId="128" fillId="0" borderId="17" xfId="1" applyNumberFormat="1" applyFont="1" applyFill="1" applyBorder="1" applyAlignment="1">
      <alignment horizontal="center" vertical="center" wrapText="1"/>
    </xf>
    <xf numFmtId="0" fontId="128" fillId="0" borderId="17" xfId="1" applyFont="1" applyFill="1" applyBorder="1" applyAlignment="1">
      <alignment horizontal="left" vertical="top" wrapText="1"/>
    </xf>
    <xf numFmtId="0" fontId="125" fillId="0" borderId="1" xfId="1" applyFont="1" applyFill="1" applyBorder="1" applyAlignment="1">
      <alignment horizontal="center" vertical="center" wrapText="1"/>
    </xf>
    <xf numFmtId="4" fontId="128" fillId="0" borderId="48" xfId="1" applyNumberFormat="1" applyFont="1" applyFill="1" applyBorder="1" applyAlignment="1">
      <alignment horizontal="center" vertical="center" wrapText="1"/>
    </xf>
    <xf numFmtId="0" fontId="128" fillId="0" borderId="48" xfId="1" applyFont="1" applyFill="1" applyBorder="1" applyAlignment="1">
      <alignment horizontal="left" vertical="top" wrapText="1"/>
    </xf>
    <xf numFmtId="4" fontId="128" fillId="0" borderId="17" xfId="1" applyNumberFormat="1" applyFont="1" applyFill="1" applyBorder="1" applyAlignment="1">
      <alignment horizontal="center" vertical="center"/>
    </xf>
    <xf numFmtId="168" fontId="128" fillId="0" borderId="17" xfId="1248" applyNumberFormat="1" applyFont="1" applyBorder="1" applyAlignment="1">
      <alignment vertical="top" wrapText="1"/>
    </xf>
    <xf numFmtId="49" fontId="133" fillId="0" borderId="17" xfId="1248" applyNumberFormat="1" applyFont="1" applyBorder="1" applyAlignment="1">
      <alignment horizontal="center" vertical="top"/>
    </xf>
    <xf numFmtId="0" fontId="143" fillId="0" borderId="17" xfId="0" applyFont="1" applyBorder="1" applyAlignment="1">
      <alignment horizontal="left" vertical="center" wrapText="1"/>
    </xf>
    <xf numFmtId="168" fontId="133" fillId="0" borderId="17" xfId="1248" applyNumberFormat="1" applyFont="1" applyBorder="1" applyAlignment="1">
      <alignment horizontal="left" vertical="top" wrapText="1"/>
    </xf>
    <xf numFmtId="4" fontId="133" fillId="0" borderId="17" xfId="1248" applyNumberFormat="1" applyFont="1" applyBorder="1" applyAlignment="1">
      <alignment horizontal="center" vertical="center"/>
    </xf>
    <xf numFmtId="4" fontId="128" fillId="0" borderId="17" xfId="1248" applyNumberFormat="1" applyFont="1" applyBorder="1" applyAlignment="1">
      <alignment horizontal="center" vertical="center"/>
    </xf>
    <xf numFmtId="168" fontId="128" fillId="0" borderId="17" xfId="1248" applyNumberFormat="1" applyFont="1" applyFill="1" applyBorder="1" applyAlignment="1">
      <alignment vertical="top" wrapText="1"/>
    </xf>
    <xf numFmtId="49" fontId="133" fillId="0" borderId="49" xfId="1248" applyNumberFormat="1" applyFont="1" applyBorder="1" applyAlignment="1">
      <alignment horizontal="center" vertical="top"/>
    </xf>
    <xf numFmtId="0" fontId="133" fillId="0" borderId="49" xfId="1248" applyFont="1" applyBorder="1" applyAlignment="1">
      <alignment horizontal="left" vertical="top" wrapText="1"/>
    </xf>
    <xf numFmtId="168" fontId="133" fillId="0" borderId="49" xfId="1248" applyNumberFormat="1" applyFont="1" applyBorder="1" applyAlignment="1">
      <alignment horizontal="left" vertical="top" wrapText="1"/>
    </xf>
    <xf numFmtId="4" fontId="133" fillId="0" borderId="49" xfId="1248" applyNumberFormat="1" applyFont="1" applyBorder="1" applyAlignment="1">
      <alignment horizontal="center" vertical="center"/>
    </xf>
    <xf numFmtId="168" fontId="128" fillId="0" borderId="49" xfId="1248" applyNumberFormat="1" applyFont="1" applyFill="1" applyBorder="1" applyAlignment="1">
      <alignment vertical="top" wrapText="1"/>
    </xf>
    <xf numFmtId="4" fontId="128" fillId="0" borderId="49" xfId="1248" applyNumberFormat="1" applyFont="1" applyBorder="1" applyAlignment="1">
      <alignment horizontal="center" vertical="center"/>
    </xf>
    <xf numFmtId="168" fontId="128" fillId="0" borderId="49" xfId="1248" applyNumberFormat="1" applyFont="1" applyBorder="1" applyAlignment="1">
      <alignment vertical="top" wrapText="1"/>
    </xf>
    <xf numFmtId="0" fontId="43" fillId="0" borderId="0" xfId="0" applyFont="1" applyFill="1" applyBorder="1" applyAlignment="1">
      <alignment vertical="top" wrapText="1"/>
    </xf>
    <xf numFmtId="0" fontId="130" fillId="0" borderId="0" xfId="1" applyFont="1" applyAlignment="1">
      <alignment horizontal="center" wrapText="1"/>
    </xf>
    <xf numFmtId="0" fontId="103" fillId="0" borderId="0" xfId="1" applyFont="1" applyAlignment="1">
      <alignment horizontal="center" wrapText="1"/>
    </xf>
    <xf numFmtId="0" fontId="108" fillId="0" borderId="0" xfId="840" applyFont="1" applyFill="1" applyAlignment="1">
      <alignment vertical="center"/>
    </xf>
    <xf numFmtId="0" fontId="42" fillId="0" borderId="0" xfId="1" applyFont="1" applyFill="1" applyAlignment="1">
      <alignment vertical="center"/>
    </xf>
    <xf numFmtId="0" fontId="42" fillId="0" borderId="0" xfId="840" applyFont="1" applyFill="1" applyAlignment="1">
      <alignment vertical="center"/>
    </xf>
    <xf numFmtId="0" fontId="125" fillId="0" borderId="0" xfId="840" applyFont="1" applyFill="1" applyAlignment="1">
      <alignment horizontal="center" vertical="center" wrapText="1"/>
    </xf>
    <xf numFmtId="0" fontId="125" fillId="0" borderId="0" xfId="840" applyFont="1" applyFill="1" applyAlignment="1">
      <alignment horizontal="left" vertical="top" wrapText="1"/>
    </xf>
    <xf numFmtId="0" fontId="125" fillId="0" borderId="0" xfId="840" applyFont="1" applyFill="1" applyAlignment="1">
      <alignment horizontal="justify" vertical="top" wrapText="1"/>
    </xf>
    <xf numFmtId="49" fontId="128" fillId="0" borderId="49" xfId="1" applyNumberFormat="1" applyFont="1" applyFill="1" applyBorder="1" applyAlignment="1">
      <alignment horizontal="center" vertical="center" wrapText="1"/>
    </xf>
    <xf numFmtId="0" fontId="128" fillId="0" borderId="49" xfId="1" applyFont="1" applyFill="1" applyBorder="1" applyAlignment="1">
      <alignment horizontal="center" vertical="center" wrapText="1"/>
    </xf>
    <xf numFmtId="2" fontId="128" fillId="0" borderId="49" xfId="1" applyNumberFormat="1" applyFont="1" applyFill="1" applyBorder="1" applyAlignment="1">
      <alignment horizontal="center" vertical="center" wrapText="1"/>
    </xf>
    <xf numFmtId="167" fontId="128" fillId="0" borderId="49" xfId="1" applyNumberFormat="1" applyFont="1" applyFill="1" applyBorder="1" applyAlignment="1">
      <alignment horizontal="center" vertical="center" wrapText="1"/>
    </xf>
    <xf numFmtId="0" fontId="128" fillId="0" borderId="49" xfId="840" applyFont="1" applyFill="1" applyBorder="1" applyAlignment="1">
      <alignment horizontal="center" vertical="center" wrapText="1"/>
    </xf>
    <xf numFmtId="0" fontId="109" fillId="0" borderId="0" xfId="840" applyFont="1" applyFill="1" applyAlignment="1">
      <alignment vertical="center"/>
    </xf>
    <xf numFmtId="0" fontId="125" fillId="0" borderId="49" xfId="840" applyFont="1" applyFill="1" applyBorder="1" applyAlignment="1">
      <alignment horizontal="left" vertical="top" wrapText="1"/>
    </xf>
    <xf numFmtId="4" fontId="125" fillId="0" borderId="49" xfId="1" applyNumberFormat="1" applyFont="1" applyFill="1" applyBorder="1" applyAlignment="1">
      <alignment horizontal="center" vertical="center" wrapText="1"/>
    </xf>
    <xf numFmtId="0" fontId="111" fillId="0" borderId="0" xfId="0" applyFont="1" applyFill="1" applyAlignment="1">
      <alignment horizontal="center" vertical="center" wrapText="1"/>
    </xf>
    <xf numFmtId="0" fontId="110" fillId="0" borderId="0" xfId="840" applyFont="1" applyFill="1" applyAlignment="1">
      <alignment vertical="center"/>
    </xf>
    <xf numFmtId="4" fontId="111" fillId="0" borderId="0" xfId="0" applyNumberFormat="1" applyFont="1" applyFill="1" applyAlignment="1">
      <alignment horizontal="center" vertical="center" wrapText="1"/>
    </xf>
    <xf numFmtId="4" fontId="108" fillId="0" borderId="0" xfId="840" applyNumberFormat="1" applyFont="1" applyFill="1" applyAlignment="1">
      <alignment vertical="center"/>
    </xf>
    <xf numFmtId="4" fontId="44" fillId="0" borderId="0" xfId="0" applyNumberFormat="1" applyFont="1" applyFill="1" applyAlignment="1">
      <alignment horizontal="center" vertical="center" wrapText="1"/>
    </xf>
    <xf numFmtId="0" fontId="128" fillId="0" borderId="49" xfId="840" applyFont="1" applyFill="1" applyBorder="1" applyAlignment="1">
      <alignment horizontal="left" vertical="top" wrapText="1"/>
    </xf>
    <xf numFmtId="4" fontId="128" fillId="0" borderId="49" xfId="1" applyNumberFormat="1" applyFont="1" applyFill="1" applyBorder="1" applyAlignment="1">
      <alignment horizontal="center" vertical="center" wrapText="1"/>
    </xf>
    <xf numFmtId="4" fontId="44" fillId="0" borderId="0" xfId="0" applyNumberFormat="1" applyFont="1" applyFill="1" applyAlignment="1">
      <alignment horizontal="left" vertical="center" wrapText="1"/>
    </xf>
    <xf numFmtId="0" fontId="128" fillId="0" borderId="49" xfId="0" applyFont="1" applyFill="1" applyBorder="1" applyAlignment="1">
      <alignment vertical="top" wrapText="1"/>
    </xf>
    <xf numFmtId="4" fontId="128" fillId="0" borderId="49" xfId="0" applyNumberFormat="1" applyFont="1" applyFill="1" applyBorder="1" applyAlignment="1">
      <alignment horizontal="center" vertical="center" wrapText="1"/>
    </xf>
    <xf numFmtId="4" fontId="128" fillId="0" borderId="49" xfId="1" applyNumberFormat="1" applyFont="1" applyFill="1" applyBorder="1" applyAlignment="1">
      <alignment horizontal="center" vertical="center"/>
    </xf>
    <xf numFmtId="0" fontId="44" fillId="0" borderId="0" xfId="0" applyFont="1" applyFill="1" applyAlignment="1">
      <alignment horizontal="center" vertical="center" wrapText="1"/>
    </xf>
    <xf numFmtId="0" fontId="128" fillId="0" borderId="17" xfId="0" applyFont="1" applyFill="1" applyBorder="1" applyAlignment="1">
      <alignment vertical="top" wrapText="1"/>
    </xf>
    <xf numFmtId="4" fontId="128" fillId="0" borderId="17" xfId="0" applyNumberFormat="1" applyFont="1" applyFill="1" applyBorder="1" applyAlignment="1">
      <alignment vertical="center" wrapText="1"/>
    </xf>
    <xf numFmtId="4" fontId="128" fillId="0" borderId="17" xfId="0" applyNumberFormat="1" applyFont="1" applyFill="1" applyBorder="1" applyAlignment="1">
      <alignment horizontal="center" vertical="center" wrapText="1"/>
    </xf>
    <xf numFmtId="49" fontId="128" fillId="0" borderId="49" xfId="840" applyNumberFormat="1" applyFont="1" applyFill="1" applyBorder="1" applyAlignment="1">
      <alignment horizontal="center" vertical="center" wrapText="1"/>
    </xf>
    <xf numFmtId="0" fontId="128" fillId="0" borderId="49" xfId="1" applyFont="1" applyFill="1" applyBorder="1" applyAlignment="1">
      <alignment horizontal="left" vertical="top" wrapText="1"/>
    </xf>
    <xf numFmtId="4" fontId="128" fillId="0" borderId="49" xfId="0" applyNumberFormat="1" applyFont="1" applyFill="1" applyBorder="1" applyAlignment="1">
      <alignment horizontal="justify" vertical="top" wrapText="1"/>
    </xf>
    <xf numFmtId="49" fontId="128" fillId="0" borderId="49" xfId="1" applyNumberFormat="1" applyFont="1" applyFill="1" applyBorder="1" applyAlignment="1">
      <alignment horizontal="justify" vertical="top" wrapText="1"/>
    </xf>
    <xf numFmtId="0" fontId="133" fillId="0" borderId="49" xfId="0" applyFont="1" applyFill="1" applyBorder="1" applyAlignment="1">
      <alignment vertical="top" wrapText="1"/>
    </xf>
    <xf numFmtId="4" fontId="133" fillId="0" borderId="49" xfId="0" applyNumberFormat="1" applyFont="1" applyFill="1" applyBorder="1" applyAlignment="1">
      <alignment horizontal="center" vertical="center" wrapText="1"/>
    </xf>
    <xf numFmtId="49" fontId="128" fillId="0" borderId="48" xfId="840" applyNumberFormat="1" applyFont="1" applyFill="1" applyBorder="1" applyAlignment="1">
      <alignment horizontal="center" vertical="center" wrapText="1"/>
    </xf>
    <xf numFmtId="4" fontId="128" fillId="0" borderId="48" xfId="0" applyNumberFormat="1" applyFont="1" applyFill="1" applyBorder="1" applyAlignment="1">
      <alignment horizontal="justify" vertical="top" wrapText="1"/>
    </xf>
    <xf numFmtId="49" fontId="128" fillId="0" borderId="48" xfId="1" applyNumberFormat="1" applyFont="1" applyFill="1" applyBorder="1" applyAlignment="1">
      <alignment horizontal="justify" vertical="top" wrapText="1"/>
    </xf>
    <xf numFmtId="4" fontId="128" fillId="0" borderId="48" xfId="1" applyNumberFormat="1" applyFont="1" applyFill="1" applyBorder="1" applyAlignment="1">
      <alignment horizontal="center" vertical="center"/>
    </xf>
    <xf numFmtId="49" fontId="128" fillId="0" borderId="48" xfId="1" applyNumberFormat="1" applyFont="1" applyFill="1" applyBorder="1" applyAlignment="1">
      <alignment horizontal="center" vertical="center" wrapText="1"/>
    </xf>
    <xf numFmtId="4" fontId="128" fillId="0" borderId="48" xfId="0" applyNumberFormat="1" applyFont="1" applyFill="1" applyBorder="1" applyAlignment="1">
      <alignment horizontal="center" vertical="top" wrapText="1"/>
    </xf>
    <xf numFmtId="168" fontId="128" fillId="0" borderId="48" xfId="1" applyNumberFormat="1" applyFont="1" applyFill="1" applyBorder="1" applyAlignment="1">
      <alignment horizontal="justify" vertical="top" wrapText="1"/>
    </xf>
    <xf numFmtId="0" fontId="0" fillId="0" borderId="0" xfId="0" applyFill="1" applyAlignment="1">
      <alignment horizontal="center" vertical="center" wrapText="1"/>
    </xf>
    <xf numFmtId="4" fontId="128" fillId="0" borderId="49" xfId="1" applyNumberFormat="1" applyFont="1" applyFill="1" applyBorder="1" applyAlignment="1">
      <alignment horizontal="justify" vertical="top" wrapText="1"/>
    </xf>
    <xf numFmtId="168" fontId="128" fillId="0" borderId="49" xfId="1" applyNumberFormat="1" applyFont="1" applyFill="1" applyBorder="1" applyAlignment="1">
      <alignment horizontal="justify" vertical="top" wrapText="1"/>
    </xf>
    <xf numFmtId="0" fontId="125" fillId="0" borderId="49" xfId="1" applyFont="1" applyFill="1" applyBorder="1" applyAlignment="1">
      <alignment horizontal="left" vertical="top" wrapText="1"/>
    </xf>
    <xf numFmtId="4" fontId="125" fillId="0" borderId="49" xfId="1" applyNumberFormat="1" applyFont="1" applyFill="1" applyBorder="1" applyAlignment="1">
      <alignment horizontal="center" vertical="center"/>
    </xf>
    <xf numFmtId="0" fontId="44" fillId="0" borderId="0" xfId="0" applyFont="1" applyFill="1" applyAlignment="1">
      <alignment vertical="center" wrapText="1"/>
    </xf>
    <xf numFmtId="0" fontId="0" fillId="0" borderId="0" xfId="0" applyFill="1" applyAlignment="1">
      <alignment vertical="center" wrapText="1"/>
    </xf>
    <xf numFmtId="49" fontId="128" fillId="0" borderId="16" xfId="840" applyNumberFormat="1" applyFont="1" applyFill="1" applyBorder="1" applyAlignment="1">
      <alignment horizontal="center" vertical="center"/>
    </xf>
    <xf numFmtId="4" fontId="128" fillId="0" borderId="49" xfId="0" applyNumberFormat="1" applyFont="1" applyFill="1" applyBorder="1" applyAlignment="1">
      <alignment vertical="top" wrapText="1"/>
    </xf>
    <xf numFmtId="173" fontId="128" fillId="0" borderId="49" xfId="1" applyNumberFormat="1" applyFont="1" applyFill="1" applyBorder="1" applyAlignment="1">
      <alignment horizontal="center" vertical="center" wrapText="1"/>
    </xf>
    <xf numFmtId="4" fontId="128" fillId="0" borderId="49" xfId="1" applyNumberFormat="1" applyFont="1" applyFill="1" applyBorder="1" applyAlignment="1">
      <alignment horizontal="left" vertical="top" wrapText="1"/>
    </xf>
    <xf numFmtId="168" fontId="128" fillId="0" borderId="49" xfId="1" applyNumberFormat="1" applyFont="1" applyFill="1" applyBorder="1" applyAlignment="1">
      <alignment horizontal="left" vertical="top" wrapText="1"/>
    </xf>
    <xf numFmtId="0" fontId="125" fillId="0" borderId="49" xfId="903" applyFont="1" applyFill="1" applyBorder="1" applyAlignment="1">
      <alignment horizontal="left" vertical="top" wrapText="1"/>
    </xf>
    <xf numFmtId="49" fontId="125" fillId="0" borderId="49" xfId="1" applyNumberFormat="1" applyFont="1" applyFill="1" applyBorder="1" applyAlignment="1">
      <alignment horizontal="left" vertical="top" wrapText="1"/>
    </xf>
    <xf numFmtId="168" fontId="125" fillId="0" borderId="49" xfId="1" applyNumberFormat="1" applyFont="1" applyFill="1" applyBorder="1" applyAlignment="1">
      <alignment horizontal="center" vertical="center" wrapText="1"/>
    </xf>
    <xf numFmtId="0" fontId="128" fillId="0" borderId="48" xfId="840" applyFont="1" applyFill="1" applyBorder="1" applyAlignment="1">
      <alignment horizontal="left" vertical="top" wrapText="1"/>
    </xf>
    <xf numFmtId="168" fontId="128" fillId="0" borderId="48" xfId="1" applyNumberFormat="1" applyFont="1" applyFill="1" applyBorder="1" applyAlignment="1">
      <alignment horizontal="center" vertical="center"/>
    </xf>
    <xf numFmtId="4" fontId="123" fillId="0" borderId="0" xfId="840" applyNumberFormat="1" applyFont="1" applyFill="1" applyAlignment="1">
      <alignment horizontal="center" vertical="center"/>
    </xf>
    <xf numFmtId="4" fontId="108" fillId="0" borderId="0" xfId="840" applyNumberFormat="1" applyFont="1" applyFill="1" applyAlignment="1">
      <alignment horizontal="center" vertical="center"/>
    </xf>
    <xf numFmtId="0" fontId="128" fillId="0" borderId="49" xfId="840" applyFont="1" applyFill="1" applyBorder="1" applyAlignment="1">
      <alignment vertical="top" wrapText="1"/>
    </xf>
    <xf numFmtId="168" fontId="128" fillId="0" borderId="49" xfId="1" applyNumberFormat="1" applyFont="1" applyFill="1" applyBorder="1" applyAlignment="1">
      <alignment horizontal="center" vertical="center"/>
    </xf>
    <xf numFmtId="49" fontId="128" fillId="0" borderId="17" xfId="1" applyNumberFormat="1" applyFont="1" applyFill="1" applyBorder="1" applyAlignment="1">
      <alignment vertical="top" wrapText="1"/>
    </xf>
    <xf numFmtId="49" fontId="125" fillId="0" borderId="49" xfId="1" applyNumberFormat="1" applyFont="1" applyFill="1" applyBorder="1" applyAlignment="1">
      <alignment vertical="center" wrapText="1"/>
    </xf>
    <xf numFmtId="0" fontId="125" fillId="0" borderId="49" xfId="1" applyFont="1" applyFill="1" applyBorder="1" applyAlignment="1">
      <alignment vertical="top" wrapText="1"/>
    </xf>
    <xf numFmtId="4" fontId="125" fillId="0" borderId="49" xfId="1" applyNumberFormat="1" applyFont="1" applyFill="1" applyBorder="1" applyAlignment="1">
      <alignment vertical="top" wrapText="1"/>
    </xf>
    <xf numFmtId="168" fontId="125" fillId="0" borderId="49" xfId="1" applyNumberFormat="1" applyFont="1" applyFill="1" applyBorder="1" applyAlignment="1">
      <alignment vertical="top" wrapText="1"/>
    </xf>
    <xf numFmtId="49" fontId="128" fillId="0" borderId="17" xfId="1" applyNumberFormat="1" applyFont="1" applyFill="1" applyBorder="1" applyAlignment="1">
      <alignment horizontal="center" vertical="center" wrapText="1"/>
    </xf>
    <xf numFmtId="168" fontId="128" fillId="0" borderId="17" xfId="1" applyNumberFormat="1" applyFont="1" applyFill="1" applyBorder="1" applyAlignment="1">
      <alignment horizontal="justify" vertical="top" wrapText="1"/>
    </xf>
    <xf numFmtId="0" fontId="108" fillId="0" borderId="0" xfId="840" applyFont="1" applyFill="1" applyAlignment="1">
      <alignment horizontal="left" vertical="center"/>
    </xf>
    <xf numFmtId="0" fontId="108" fillId="0" borderId="0" xfId="840" applyFont="1" applyFill="1" applyAlignment="1">
      <alignment horizontal="left" vertical="top"/>
    </xf>
    <xf numFmtId="0" fontId="108" fillId="0" borderId="0" xfId="840" applyFont="1" applyFill="1" applyAlignment="1">
      <alignment horizontal="center" vertical="center"/>
    </xf>
    <xf numFmtId="4" fontId="125" fillId="0" borderId="49" xfId="840" applyNumberFormat="1" applyFont="1" applyFill="1" applyBorder="1" applyAlignment="1">
      <alignment horizontal="center" vertical="center"/>
    </xf>
    <xf numFmtId="4" fontId="125" fillId="0" borderId="49" xfId="840" applyNumberFormat="1" applyFont="1" applyFill="1" applyBorder="1" applyAlignment="1">
      <alignment horizontal="center" vertical="center" wrapText="1"/>
    </xf>
    <xf numFmtId="49" fontId="125" fillId="0" borderId="49" xfId="840" applyNumberFormat="1" applyFont="1" applyFill="1" applyBorder="1" applyAlignment="1">
      <alignment horizontal="center" vertical="center" wrapText="1"/>
    </xf>
    <xf numFmtId="49" fontId="125" fillId="0" borderId="49" xfId="840" applyNumberFormat="1" applyFont="1" applyFill="1" applyBorder="1" applyAlignment="1">
      <alignment horizontal="left" vertical="center" wrapText="1"/>
    </xf>
    <xf numFmtId="168" fontId="125" fillId="0" borderId="49" xfId="840" applyNumberFormat="1" applyFont="1" applyFill="1" applyBorder="1" applyAlignment="1">
      <alignment horizontal="center" vertical="center" wrapText="1"/>
    </xf>
    <xf numFmtId="49" fontId="125" fillId="0" borderId="49" xfId="840" applyNumberFormat="1" applyFont="1" applyFill="1" applyBorder="1" applyAlignment="1">
      <alignment horizontal="left" vertical="top" wrapText="1"/>
    </xf>
    <xf numFmtId="49" fontId="128" fillId="0" borderId="49" xfId="840" applyNumberFormat="1" applyFont="1" applyFill="1" applyBorder="1" applyAlignment="1">
      <alignment horizontal="left" vertical="center" wrapText="1"/>
    </xf>
    <xf numFmtId="4" fontId="128" fillId="0" borderId="49" xfId="840" applyNumberFormat="1" applyFont="1" applyFill="1" applyBorder="1" applyAlignment="1">
      <alignment horizontal="center" vertical="center" wrapText="1"/>
    </xf>
    <xf numFmtId="168" fontId="128" fillId="0" borderId="49" xfId="840" applyNumberFormat="1" applyFont="1" applyFill="1" applyBorder="1" applyAlignment="1">
      <alignment horizontal="center" vertical="center" wrapText="1"/>
    </xf>
    <xf numFmtId="49" fontId="128" fillId="0" borderId="49" xfId="840" applyNumberFormat="1" applyFont="1" applyFill="1" applyBorder="1" applyAlignment="1">
      <alignment horizontal="left" vertical="top" wrapText="1"/>
    </xf>
    <xf numFmtId="49" fontId="128" fillId="0" borderId="49" xfId="840" applyNumberFormat="1" applyFont="1" applyFill="1" applyBorder="1" applyAlignment="1">
      <alignment vertical="center" wrapText="1"/>
    </xf>
    <xf numFmtId="49" fontId="128" fillId="0" borderId="49" xfId="840" applyNumberFormat="1" applyFont="1" applyFill="1" applyBorder="1" applyAlignment="1">
      <alignment vertical="top" wrapText="1"/>
    </xf>
    <xf numFmtId="0" fontId="130" fillId="0" borderId="49" xfId="1" applyFont="1" applyFill="1" applyBorder="1" applyAlignment="1" applyProtection="1">
      <alignment vertical="top" wrapText="1"/>
      <protection locked="0"/>
    </xf>
    <xf numFmtId="4" fontId="128" fillId="0" borderId="49" xfId="840" applyNumberFormat="1" applyFont="1" applyFill="1" applyBorder="1" applyAlignment="1">
      <alignment horizontal="center" vertical="center"/>
    </xf>
    <xf numFmtId="0" fontId="128" fillId="0" borderId="49" xfId="840" applyFont="1" applyFill="1" applyBorder="1" applyAlignment="1">
      <alignment horizontal="justify" vertical="top" wrapText="1"/>
    </xf>
    <xf numFmtId="168" fontId="128" fillId="0" borderId="49" xfId="840" applyNumberFormat="1" applyFont="1" applyFill="1" applyBorder="1" applyAlignment="1">
      <alignment vertical="top" wrapText="1"/>
    </xf>
    <xf numFmtId="0" fontId="130" fillId="0" borderId="49" xfId="1" applyFont="1" applyFill="1" applyBorder="1" applyAlignment="1" applyProtection="1">
      <alignment horizontal="left" vertical="top" wrapText="1"/>
      <protection locked="0"/>
    </xf>
    <xf numFmtId="0" fontId="128" fillId="0" borderId="50" xfId="840" applyFont="1" applyFill="1" applyBorder="1" applyAlignment="1">
      <alignment horizontal="justify" vertical="top" wrapText="1"/>
    </xf>
    <xf numFmtId="0" fontId="128" fillId="0" borderId="51" xfId="840" applyFont="1" applyFill="1" applyBorder="1" applyAlignment="1">
      <alignment horizontal="justify" vertical="top" wrapText="1"/>
    </xf>
    <xf numFmtId="0" fontId="128" fillId="0" borderId="52" xfId="840" applyFont="1" applyFill="1" applyBorder="1" applyAlignment="1">
      <alignment horizontal="justify" vertical="top" wrapText="1"/>
    </xf>
    <xf numFmtId="168" fontId="128" fillId="0" borderId="49" xfId="840" applyNumberFormat="1" applyFont="1" applyFill="1" applyBorder="1" applyAlignment="1">
      <alignment horizontal="justify" vertical="top" wrapText="1"/>
    </xf>
    <xf numFmtId="49" fontId="128" fillId="0" borderId="49" xfId="840" applyNumberFormat="1" applyFont="1" applyFill="1" applyBorder="1" applyAlignment="1">
      <alignment horizontal="justify" vertical="top" wrapText="1"/>
    </xf>
    <xf numFmtId="0" fontId="128" fillId="0" borderId="17" xfId="840" applyFont="1" applyFill="1" applyBorder="1" applyAlignment="1">
      <alignment horizontal="left" vertical="top" wrapText="1"/>
    </xf>
    <xf numFmtId="4" fontId="128" fillId="0" borderId="17" xfId="840" applyNumberFormat="1" applyFont="1" applyFill="1" applyBorder="1" applyAlignment="1">
      <alignment horizontal="center" vertical="center"/>
    </xf>
    <xf numFmtId="168" fontId="128" fillId="0" borderId="17" xfId="840" applyNumberFormat="1" applyFont="1" applyFill="1" applyBorder="1" applyAlignment="1">
      <alignment horizontal="center" vertical="center" wrapText="1"/>
    </xf>
    <xf numFmtId="168" fontId="128" fillId="0" borderId="17" xfId="840" applyNumberFormat="1" applyFont="1" applyFill="1" applyBorder="1" applyAlignment="1">
      <alignment horizontal="justify" vertical="top" wrapText="1"/>
    </xf>
    <xf numFmtId="0" fontId="128" fillId="0" borderId="49" xfId="903" applyFont="1" applyFill="1" applyBorder="1" applyAlignment="1">
      <alignment horizontal="left" vertical="top" wrapText="1"/>
    </xf>
    <xf numFmtId="49" fontId="125" fillId="0" borderId="49" xfId="840" applyNumberFormat="1" applyFont="1" applyFill="1" applyBorder="1" applyAlignment="1">
      <alignment horizontal="center" vertical="center"/>
    </xf>
    <xf numFmtId="4" fontId="125" fillId="0" borderId="49" xfId="840" applyNumberFormat="1" applyFont="1" applyFill="1" applyBorder="1" applyAlignment="1">
      <alignment horizontal="center" vertical="top"/>
    </xf>
    <xf numFmtId="168" fontId="125" fillId="0" borderId="49" xfId="840" applyNumberFormat="1" applyFont="1" applyFill="1" applyBorder="1" applyAlignment="1">
      <alignment horizontal="justify" vertical="top" wrapText="1"/>
    </xf>
    <xf numFmtId="49" fontId="128" fillId="0" borderId="49" xfId="840" applyNumberFormat="1" applyFont="1" applyFill="1" applyBorder="1" applyAlignment="1">
      <alignment horizontal="center" vertical="center"/>
    </xf>
    <xf numFmtId="4" fontId="128" fillId="0" borderId="49" xfId="840" applyNumberFormat="1" applyFont="1" applyFill="1" applyBorder="1" applyAlignment="1">
      <alignment horizontal="left" vertical="top" wrapText="1"/>
    </xf>
    <xf numFmtId="168" fontId="128" fillId="0" borderId="49" xfId="840" applyNumberFormat="1" applyFont="1" applyFill="1" applyBorder="1" applyAlignment="1">
      <alignment horizontal="left" vertical="top" wrapText="1"/>
    </xf>
    <xf numFmtId="0" fontId="43" fillId="0" borderId="0" xfId="840" applyFont="1" applyFill="1" applyAlignment="1">
      <alignment horizontal="center" vertical="center"/>
    </xf>
    <xf numFmtId="0" fontId="43" fillId="0" borderId="0" xfId="840" applyFont="1" applyFill="1" applyAlignment="1">
      <alignment horizontal="left" vertical="top"/>
    </xf>
    <xf numFmtId="0" fontId="43" fillId="0" borderId="0" xfId="840" applyFont="1" applyFill="1" applyAlignment="1">
      <alignment horizontal="justify" vertical="top"/>
    </xf>
    <xf numFmtId="4" fontId="43" fillId="0" borderId="0" xfId="840" applyNumberFormat="1" applyFont="1" applyFill="1" applyAlignment="1">
      <alignment horizontal="center" vertical="center"/>
    </xf>
    <xf numFmtId="168" fontId="43" fillId="0" borderId="0" xfId="840" applyNumberFormat="1" applyFont="1" applyFill="1" applyAlignment="1">
      <alignment horizontal="center" vertical="center"/>
    </xf>
    <xf numFmtId="168" fontId="124" fillId="0" borderId="1" xfId="1" applyNumberFormat="1" applyFont="1" applyFill="1" applyBorder="1" applyAlignment="1">
      <alignment horizontal="center" vertical="center" wrapText="1"/>
    </xf>
    <xf numFmtId="49" fontId="124" fillId="0" borderId="1" xfId="1" applyNumberFormat="1" applyFont="1" applyFill="1" applyBorder="1" applyAlignment="1">
      <alignment vertical="center" wrapText="1"/>
    </xf>
    <xf numFmtId="49" fontId="124" fillId="0" borderId="1" xfId="1" applyNumberFormat="1" applyFont="1" applyFill="1" applyBorder="1" applyAlignment="1">
      <alignment horizontal="center" vertical="center" wrapText="1"/>
    </xf>
    <xf numFmtId="0" fontId="124" fillId="0" borderId="1" xfId="1" applyFont="1" applyFill="1" applyBorder="1" applyAlignment="1">
      <alignment vertical="center" wrapText="1"/>
    </xf>
    <xf numFmtId="0" fontId="126" fillId="0" borderId="1" xfId="1" applyFont="1" applyFill="1" applyBorder="1" applyAlignment="1">
      <alignment horizontal="center"/>
    </xf>
    <xf numFmtId="0" fontId="125" fillId="0" borderId="1" xfId="1" applyFont="1" applyFill="1" applyBorder="1" applyAlignment="1">
      <alignment vertical="center" wrapText="1"/>
    </xf>
    <xf numFmtId="168" fontId="125" fillId="0" borderId="1" xfId="1" applyNumberFormat="1" applyFont="1" applyFill="1" applyBorder="1" applyAlignment="1">
      <alignment vertical="center"/>
    </xf>
    <xf numFmtId="168" fontId="125" fillId="0" borderId="1" xfId="1" applyNumberFormat="1" applyFont="1" applyFill="1" applyBorder="1" applyAlignment="1">
      <alignment vertical="center" wrapText="1"/>
    </xf>
    <xf numFmtId="0" fontId="125" fillId="0" borderId="1" xfId="1" applyFont="1" applyFill="1" applyBorder="1" applyAlignment="1">
      <alignment horizontal="right" vertical="center" wrapText="1"/>
    </xf>
    <xf numFmtId="0" fontId="126" fillId="0" borderId="1" xfId="1" applyFont="1" applyFill="1" applyBorder="1" applyAlignment="1">
      <alignment horizontal="left" vertical="top" wrapText="1"/>
    </xf>
    <xf numFmtId="168" fontId="126" fillId="0" borderId="1" xfId="1" applyNumberFormat="1" applyFont="1" applyFill="1" applyBorder="1" applyAlignment="1">
      <alignment horizontal="center" vertical="center" wrapText="1"/>
    </xf>
    <xf numFmtId="0" fontId="126" fillId="0" borderId="1" xfId="1" applyFont="1" applyFill="1" applyBorder="1" applyAlignment="1">
      <alignment horizontal="left" vertical="center" wrapText="1"/>
    </xf>
    <xf numFmtId="168" fontId="124" fillId="0" borderId="1" xfId="1" applyNumberFormat="1" applyFont="1" applyFill="1" applyBorder="1" applyAlignment="1">
      <alignment vertical="center"/>
    </xf>
    <xf numFmtId="0" fontId="126" fillId="0" borderId="1" xfId="1" applyFont="1" applyFill="1" applyBorder="1" applyAlignment="1">
      <alignment vertical="center" wrapText="1"/>
    </xf>
    <xf numFmtId="168" fontId="126" fillId="0" borderId="1" xfId="1" applyNumberFormat="1" applyFont="1" applyFill="1" applyBorder="1" applyAlignment="1">
      <alignment horizontal="center" vertical="center"/>
    </xf>
    <xf numFmtId="168" fontId="126" fillId="0" borderId="1" xfId="1" applyNumberFormat="1" applyFont="1" applyFill="1" applyBorder="1" applyAlignment="1">
      <alignment vertical="center"/>
    </xf>
    <xf numFmtId="168" fontId="126" fillId="0" borderId="1" xfId="1" applyNumberFormat="1" applyFont="1" applyFill="1" applyBorder="1"/>
    <xf numFmtId="168" fontId="128" fillId="0" borderId="1" xfId="1" applyNumberFormat="1" applyFont="1" applyFill="1" applyBorder="1" applyAlignment="1">
      <alignment vertical="center"/>
    </xf>
    <xf numFmtId="168" fontId="128" fillId="0" borderId="1" xfId="1" applyNumberFormat="1" applyFont="1" applyFill="1" applyBorder="1"/>
    <xf numFmtId="49" fontId="126" fillId="0" borderId="17" xfId="1" applyNumberFormat="1" applyFont="1" applyFill="1" applyBorder="1" applyAlignment="1">
      <alignment vertical="center" wrapText="1"/>
    </xf>
    <xf numFmtId="0" fontId="125" fillId="0" borderId="17" xfId="1" applyFont="1" applyFill="1" applyBorder="1" applyAlignment="1">
      <alignment horizontal="right" vertical="center" wrapText="1"/>
    </xf>
    <xf numFmtId="168" fontId="126" fillId="0" borderId="17" xfId="1" applyNumberFormat="1" applyFont="1" applyFill="1" applyBorder="1" applyAlignment="1">
      <alignment horizontal="center" vertical="center"/>
    </xf>
    <xf numFmtId="168" fontId="124" fillId="0" borderId="17" xfId="1" applyNumberFormat="1" applyFont="1" applyFill="1" applyBorder="1" applyAlignment="1">
      <alignment vertical="center"/>
    </xf>
    <xf numFmtId="168" fontId="128" fillId="0" borderId="17" xfId="1" applyNumberFormat="1" applyFont="1" applyFill="1" applyBorder="1" applyAlignment="1">
      <alignment vertical="center"/>
    </xf>
    <xf numFmtId="168" fontId="125" fillId="0" borderId="17" xfId="1" applyNumberFormat="1" applyFont="1" applyFill="1" applyBorder="1" applyAlignment="1">
      <alignment vertical="center"/>
    </xf>
    <xf numFmtId="168" fontId="128" fillId="0" borderId="17" xfId="1" applyNumberFormat="1" applyFont="1" applyFill="1" applyBorder="1"/>
    <xf numFmtId="0" fontId="128" fillId="0" borderId="0" xfId="1" applyFont="1" applyFill="1" applyAlignment="1">
      <alignment horizontal="left" vertical="center"/>
    </xf>
    <xf numFmtId="0" fontId="43" fillId="0" borderId="0" xfId="1" applyFont="1" applyFill="1"/>
    <xf numFmtId="0" fontId="43" fillId="0" borderId="0" xfId="1" applyFont="1" applyFill="1" applyAlignment="1">
      <alignment vertical="center"/>
    </xf>
    <xf numFmtId="0" fontId="114" fillId="0" borderId="0" xfId="1" applyFont="1" applyFill="1"/>
    <xf numFmtId="49" fontId="126" fillId="0" borderId="1" xfId="1" applyNumberFormat="1" applyFont="1" applyFill="1" applyBorder="1" applyAlignment="1">
      <alignment horizontal="center" vertical="center" wrapText="1"/>
    </xf>
    <xf numFmtId="0" fontId="125" fillId="0" borderId="1" xfId="1" applyFont="1" applyFill="1" applyBorder="1" applyAlignment="1">
      <alignment horizontal="left" vertical="center" wrapText="1"/>
    </xf>
    <xf numFmtId="168" fontId="125" fillId="0" borderId="1" xfId="1" applyNumberFormat="1" applyFont="1" applyFill="1" applyBorder="1" applyAlignment="1">
      <alignment horizontal="center" vertical="center"/>
    </xf>
    <xf numFmtId="0" fontId="127" fillId="0" borderId="1" xfId="1" applyFont="1" applyFill="1" applyBorder="1" applyAlignment="1">
      <alignment wrapText="1"/>
    </xf>
    <xf numFmtId="0" fontId="127" fillId="0" borderId="1" xfId="1" applyFont="1" applyFill="1" applyBorder="1"/>
    <xf numFmtId="0" fontId="126" fillId="0" borderId="1" xfId="1" applyFont="1" applyFill="1" applyBorder="1"/>
    <xf numFmtId="168" fontId="128" fillId="0" borderId="1" xfId="1" applyNumberFormat="1" applyFont="1" applyFill="1" applyBorder="1" applyAlignment="1">
      <alignment horizontal="center" vertical="center"/>
    </xf>
    <xf numFmtId="168" fontId="128" fillId="0" borderId="0" xfId="1" applyNumberFormat="1" applyFont="1" applyFill="1"/>
    <xf numFmtId="0" fontId="128" fillId="0" borderId="0" xfId="1" applyFont="1" applyAlignment="1">
      <alignment horizontal="right"/>
    </xf>
    <xf numFmtId="0" fontId="125" fillId="0" borderId="0" xfId="1" applyFont="1" applyAlignment="1">
      <alignment horizontal="center"/>
    </xf>
    <xf numFmtId="0" fontId="128" fillId="0" borderId="0" xfId="1" applyFont="1"/>
    <xf numFmtId="0" fontId="128" fillId="28" borderId="54" xfId="895" applyFont="1" applyFill="1" applyBorder="1" applyAlignment="1">
      <alignment horizontal="left" vertical="top" wrapText="1"/>
    </xf>
    <xf numFmtId="0" fontId="128" fillId="0" borderId="54" xfId="1" applyFont="1" applyFill="1" applyBorder="1" applyAlignment="1">
      <alignment horizontal="center" vertical="center"/>
    </xf>
    <xf numFmtId="2" fontId="128" fillId="28" borderId="54" xfId="1" applyNumberFormat="1" applyFont="1" applyFill="1" applyBorder="1" applyAlignment="1">
      <alignment horizontal="center" vertical="center"/>
    </xf>
    <xf numFmtId="167" fontId="128" fillId="28" borderId="54" xfId="1" applyNumberFormat="1" applyFont="1" applyFill="1" applyBorder="1" applyAlignment="1">
      <alignment horizontal="center" vertical="center" wrapText="1"/>
    </xf>
    <xf numFmtId="4" fontId="128" fillId="3" borderId="30" xfId="1" applyNumberFormat="1" applyFont="1" applyFill="1" applyBorder="1" applyAlignment="1">
      <alignment horizontal="center" vertical="top" wrapText="1"/>
    </xf>
    <xf numFmtId="2" fontId="128" fillId="3" borderId="30" xfId="1" applyNumberFormat="1" applyFont="1" applyFill="1" applyBorder="1" applyAlignment="1">
      <alignment horizontal="center" vertical="top" wrapText="1"/>
    </xf>
    <xf numFmtId="0" fontId="128" fillId="0" borderId="54" xfId="1" applyFont="1" applyBorder="1" applyAlignment="1">
      <alignment horizontal="center" vertical="center" wrapText="1"/>
    </xf>
    <xf numFmtId="0" fontId="128" fillId="0" borderId="30" xfId="1" applyFont="1" applyBorder="1" applyAlignment="1">
      <alignment horizontal="center" vertical="center" wrapText="1"/>
    </xf>
    <xf numFmtId="0" fontId="128" fillId="0" borderId="30" xfId="1" applyFont="1" applyBorder="1" applyAlignment="1">
      <alignment horizontal="center" vertical="center"/>
    </xf>
    <xf numFmtId="0" fontId="130" fillId="0" borderId="30" xfId="1" applyFont="1" applyBorder="1" applyAlignment="1" applyProtection="1">
      <alignment horizontal="left" vertical="top" wrapText="1"/>
      <protection locked="0"/>
    </xf>
    <xf numFmtId="0" fontId="128" fillId="0" borderId="30" xfId="881" applyFont="1" applyBorder="1" applyAlignment="1">
      <alignment horizontal="center" vertical="center" wrapText="1"/>
    </xf>
    <xf numFmtId="0" fontId="128" fillId="0" borderId="30" xfId="881" applyFont="1" applyBorder="1" applyAlignment="1">
      <alignment horizontal="center" vertical="center"/>
    </xf>
    <xf numFmtId="0" fontId="128" fillId="0" borderId="30" xfId="1" applyFont="1" applyBorder="1" applyAlignment="1">
      <alignment horizontal="left" vertical="top" wrapText="1"/>
    </xf>
    <xf numFmtId="0" fontId="47" fillId="0" borderId="53" xfId="1" applyFont="1" applyBorder="1" applyAlignment="1">
      <alignment horizontal="center" vertical="center"/>
    </xf>
    <xf numFmtId="0" fontId="43" fillId="0" borderId="53" xfId="1" applyFont="1" applyBorder="1" applyAlignment="1">
      <alignment horizontal="left" vertical="center" wrapText="1"/>
    </xf>
    <xf numFmtId="0" fontId="43" fillId="0" borderId="53" xfId="1" applyFont="1" applyBorder="1" applyAlignment="1">
      <alignment horizontal="center" vertical="center" wrapText="1"/>
    </xf>
    <xf numFmtId="0" fontId="43" fillId="0" borderId="53" xfId="1" applyFont="1" applyBorder="1" applyAlignment="1">
      <alignment horizontal="center" vertical="center"/>
    </xf>
    <xf numFmtId="0" fontId="43" fillId="0" borderId="53" xfId="1" applyFont="1" applyBorder="1"/>
    <xf numFmtId="0" fontId="47" fillId="0" borderId="16" xfId="1" applyFont="1" applyBorder="1" applyAlignment="1">
      <alignment horizontal="center" vertical="center"/>
    </xf>
    <xf numFmtId="0" fontId="160" fillId="0" borderId="16" xfId="1" applyFont="1" applyBorder="1" applyAlignment="1">
      <alignment horizontal="left" vertical="center" wrapText="1"/>
    </xf>
    <xf numFmtId="0" fontId="160" fillId="0" borderId="16" xfId="1" applyFont="1" applyBorder="1" applyAlignment="1">
      <alignment horizontal="center" vertical="center" wrapText="1"/>
    </xf>
    <xf numFmtId="0" fontId="160" fillId="0" borderId="16" xfId="1" applyFont="1" applyBorder="1" applyAlignment="1">
      <alignment horizontal="center" vertical="center"/>
    </xf>
    <xf numFmtId="0" fontId="160" fillId="0" borderId="17" xfId="1" applyFont="1" applyBorder="1" applyAlignment="1">
      <alignment horizontal="center" vertical="center"/>
    </xf>
    <xf numFmtId="0" fontId="161" fillId="0" borderId="17" xfId="1" applyFont="1" applyBorder="1" applyAlignment="1">
      <alignment horizontal="center" vertical="center"/>
    </xf>
    <xf numFmtId="0" fontId="160" fillId="0" borderId="17" xfId="1" applyFont="1" applyBorder="1" applyAlignment="1">
      <alignment horizontal="justify" vertical="center"/>
    </xf>
    <xf numFmtId="0" fontId="47" fillId="0" borderId="0" xfId="1" applyFont="1" applyAlignment="1">
      <alignment horizontal="center" vertical="center"/>
    </xf>
    <xf numFmtId="0" fontId="160" fillId="0" borderId="0" xfId="1" applyFont="1" applyAlignment="1">
      <alignment horizontal="left" vertical="center" wrapText="1"/>
    </xf>
    <xf numFmtId="0" fontId="160" fillId="0" borderId="0" xfId="1" applyFont="1" applyAlignment="1">
      <alignment horizontal="center" vertical="center" wrapText="1"/>
    </xf>
    <xf numFmtId="0" fontId="160" fillId="0" borderId="0" xfId="1" applyFont="1" applyAlignment="1">
      <alignment horizontal="center" vertical="center"/>
    </xf>
    <xf numFmtId="0" fontId="161" fillId="0" borderId="0" xfId="1" applyFont="1" applyAlignment="1">
      <alignment horizontal="center" vertical="center"/>
    </xf>
    <xf numFmtId="0" fontId="160" fillId="0" borderId="0" xfId="1" applyFont="1" applyAlignment="1">
      <alignment horizontal="justify" vertical="center"/>
    </xf>
    <xf numFmtId="0" fontId="104" fillId="0" borderId="0" xfId="1" applyFont="1"/>
    <xf numFmtId="0" fontId="128" fillId="0" borderId="0" xfId="1" applyFont="1" applyAlignment="1">
      <alignment horizontal="right"/>
    </xf>
    <xf numFmtId="0" fontId="130" fillId="0" borderId="30" xfId="1460" applyFont="1" applyBorder="1" applyAlignment="1">
      <alignment horizontal="left" vertical="center" wrapText="1"/>
    </xf>
    <xf numFmtId="0" fontId="128" fillId="0" borderId="0" xfId="1" applyFont="1" applyAlignment="1">
      <alignment vertical="center"/>
    </xf>
    <xf numFmtId="4" fontId="128" fillId="0" borderId="0" xfId="1" applyNumberFormat="1" applyFont="1" applyAlignment="1">
      <alignment horizontal="right" vertical="center"/>
    </xf>
    <xf numFmtId="4" fontId="128" fillId="0" borderId="0" xfId="878" applyNumberFormat="1" applyFont="1" applyAlignment="1">
      <alignment horizontal="right" vertical="center"/>
    </xf>
    <xf numFmtId="0" fontId="125" fillId="0" borderId="30" xfId="876" applyFont="1" applyBorder="1" applyAlignment="1">
      <alignment horizontal="center" vertical="center" wrapText="1"/>
    </xf>
    <xf numFmtId="0" fontId="124" fillId="0" borderId="30" xfId="876" applyFont="1" applyBorder="1" applyAlignment="1">
      <alignment horizontal="center" vertical="center"/>
    </xf>
    <xf numFmtId="2" fontId="124" fillId="0" borderId="30" xfId="876" applyNumberFormat="1" applyFont="1" applyBorder="1" applyAlignment="1">
      <alignment horizontal="center" vertical="center" wrapText="1"/>
    </xf>
    <xf numFmtId="0" fontId="125" fillId="0" borderId="30" xfId="876" applyFont="1" applyBorder="1" applyAlignment="1">
      <alignment horizontal="center" vertical="center"/>
    </xf>
    <xf numFmtId="1" fontId="125" fillId="0" borderId="30" xfId="876" applyNumberFormat="1" applyFont="1" applyBorder="1" applyAlignment="1">
      <alignment horizontal="center" vertical="center"/>
    </xf>
    <xf numFmtId="0" fontId="128" fillId="0" borderId="0" xfId="1" applyFont="1" applyAlignment="1">
      <alignment horizontal="right" vertical="center" wrapText="1"/>
    </xf>
    <xf numFmtId="0" fontId="128" fillId="3" borderId="0" xfId="1" applyFont="1" applyFill="1" applyAlignment="1">
      <alignment horizontal="right" vertical="center" wrapText="1"/>
    </xf>
    <xf numFmtId="0" fontId="43" fillId="0" borderId="0" xfId="1473" applyFont="1" applyAlignment="1">
      <alignment horizontal="right"/>
    </xf>
    <xf numFmtId="4" fontId="133" fillId="0" borderId="0" xfId="1248" applyNumberFormat="1" applyFont="1" applyAlignment="1">
      <alignment horizontal="right"/>
    </xf>
    <xf numFmtId="0" fontId="133" fillId="0" borderId="0" xfId="1474" applyFont="1" applyAlignment="1">
      <alignment horizontal="right" vertical="center" wrapText="1"/>
    </xf>
    <xf numFmtId="0" fontId="130" fillId="0" borderId="0" xfId="840" applyFont="1" applyAlignment="1">
      <alignment horizontal="right" vertical="top" wrapText="1"/>
    </xf>
    <xf numFmtId="0" fontId="128" fillId="0" borderId="0" xfId="840" applyFont="1" applyFill="1" applyAlignment="1">
      <alignment horizontal="right" vertical="top"/>
    </xf>
    <xf numFmtId="0" fontId="128" fillId="0" borderId="0" xfId="895" applyFont="1" applyAlignment="1">
      <alignment horizontal="right" vertical="center" wrapText="1"/>
    </xf>
    <xf numFmtId="0" fontId="128" fillId="0" borderId="0" xfId="1" applyFont="1" applyAlignment="1">
      <alignment horizontal="right" vertical="top"/>
    </xf>
    <xf numFmtId="0" fontId="128" fillId="0" borderId="0" xfId="881" applyFont="1" applyFill="1" applyAlignment="1">
      <alignment horizontal="right"/>
    </xf>
    <xf numFmtId="0" fontId="128" fillId="0" borderId="0" xfId="821" applyFont="1" applyAlignment="1">
      <alignment horizontal="right"/>
    </xf>
    <xf numFmtId="4" fontId="132" fillId="0" borderId="30" xfId="1" applyNumberFormat="1" applyFont="1" applyBorder="1" applyAlignment="1">
      <alignment horizontal="center" vertical="top" wrapText="1"/>
    </xf>
    <xf numFmtId="4" fontId="130" fillId="0" borderId="30" xfId="1" applyNumberFormat="1" applyFont="1" applyBorder="1" applyAlignment="1" applyProtection="1">
      <alignment horizontal="left" vertical="top" wrapText="1"/>
      <protection locked="0"/>
    </xf>
    <xf numFmtId="4" fontId="132" fillId="0" borderId="30" xfId="1" applyNumberFormat="1" applyFont="1" applyBorder="1" applyAlignment="1">
      <alignment horizontal="left" vertical="top" wrapText="1"/>
    </xf>
    <xf numFmtId="4" fontId="132" fillId="0" borderId="30" xfId="1" applyNumberFormat="1" applyFont="1" applyBorder="1" applyAlignment="1">
      <alignment horizontal="center" vertical="center" wrapText="1"/>
    </xf>
    <xf numFmtId="4" fontId="132" fillId="3" borderId="30" xfId="1" applyNumberFormat="1" applyFont="1" applyFill="1" applyBorder="1" applyAlignment="1">
      <alignment horizontal="center" vertical="center" wrapText="1"/>
    </xf>
    <xf numFmtId="4" fontId="128" fillId="0" borderId="30" xfId="1" applyNumberFormat="1" applyFont="1" applyBorder="1" applyAlignment="1">
      <alignment horizontal="left" vertical="top" wrapText="1"/>
    </xf>
    <xf numFmtId="4" fontId="125" fillId="0" borderId="30" xfId="1" applyNumberFormat="1" applyFont="1" applyBorder="1" applyAlignment="1">
      <alignment horizontal="left" vertical="center" wrapText="1"/>
    </xf>
    <xf numFmtId="4" fontId="131" fillId="0" borderId="30" xfId="1" applyNumberFormat="1" applyFont="1" applyBorder="1" applyAlignment="1">
      <alignment horizontal="center" vertical="center" wrapText="1"/>
    </xf>
    <xf numFmtId="4" fontId="129" fillId="0" borderId="30" xfId="1" applyNumberFormat="1" applyFont="1" applyBorder="1" applyAlignment="1" applyProtection="1">
      <alignment horizontal="center" vertical="center" wrapText="1"/>
      <protection locked="0"/>
    </xf>
    <xf numFmtId="4" fontId="131" fillId="0" borderId="30" xfId="1" applyNumberFormat="1" applyFont="1" applyBorder="1" applyAlignment="1">
      <alignment horizontal="left" vertical="center" wrapText="1"/>
    </xf>
    <xf numFmtId="173" fontId="125" fillId="0" borderId="30" xfId="1" applyNumberFormat="1" applyFont="1" applyBorder="1" applyAlignment="1">
      <alignment horizontal="justify" vertical="center"/>
    </xf>
    <xf numFmtId="4" fontId="131" fillId="0" borderId="30" xfId="1" applyNumberFormat="1" applyFont="1" applyBorder="1" applyAlignment="1">
      <alignment vertical="center" wrapText="1"/>
    </xf>
    <xf numFmtId="4" fontId="132" fillId="0" borderId="30" xfId="1" applyNumberFormat="1" applyFont="1" applyBorder="1" applyAlignment="1">
      <alignment horizontal="left" vertical="center" wrapText="1"/>
    </xf>
    <xf numFmtId="4" fontId="131" fillId="0" borderId="30" xfId="1" applyNumberFormat="1" applyFont="1" applyBorder="1" applyAlignment="1">
      <alignment vertical="top" wrapText="1"/>
    </xf>
    <xf numFmtId="4" fontId="125" fillId="0" borderId="30" xfId="1" applyNumberFormat="1" applyFont="1" applyBorder="1" applyAlignment="1">
      <alignment horizontal="center" vertical="center"/>
    </xf>
    <xf numFmtId="4" fontId="125" fillId="0" borderId="30" xfId="1" applyNumberFormat="1" applyFont="1" applyBorder="1" applyAlignment="1">
      <alignment horizontal="justify" vertical="top" wrapText="1"/>
    </xf>
    <xf numFmtId="4" fontId="128" fillId="0" borderId="30" xfId="1" applyNumberFormat="1" applyFont="1" applyBorder="1" applyAlignment="1">
      <alignment horizontal="justify" vertical="top" wrapText="1"/>
    </xf>
    <xf numFmtId="4" fontId="131" fillId="0" borderId="30" xfId="1" applyNumberFormat="1" applyFont="1" applyBorder="1" applyAlignment="1">
      <alignment horizontal="left" vertical="top" wrapText="1"/>
    </xf>
    <xf numFmtId="4" fontId="131" fillId="0" borderId="30" xfId="1" applyNumberFormat="1" applyFont="1" applyBorder="1" applyAlignment="1">
      <alignment horizontal="center" vertical="top" wrapText="1"/>
    </xf>
    <xf numFmtId="4" fontId="129" fillId="0" borderId="30" xfId="1" applyNumberFormat="1" applyFont="1" applyBorder="1" applyAlignment="1" applyProtection="1">
      <alignment horizontal="left" vertical="top" wrapText="1"/>
      <protection locked="0"/>
    </xf>
    <xf numFmtId="173" fontId="129" fillId="0" borderId="30" xfId="1" applyNumberFormat="1" applyFont="1" applyBorder="1" applyAlignment="1" applyProtection="1">
      <alignment horizontal="justify" vertical="center" wrapText="1"/>
      <protection locked="0"/>
    </xf>
    <xf numFmtId="4" fontId="125" fillId="0" borderId="30" xfId="1" applyNumberFormat="1" applyFont="1" applyBorder="1" applyAlignment="1">
      <alignment horizontal="justify" vertical="center"/>
    </xf>
    <xf numFmtId="4" fontId="125" fillId="0" borderId="30" xfId="1" applyNumberFormat="1" applyFont="1" applyBorder="1" applyAlignment="1">
      <alignment horizontal="left" vertical="top" wrapText="1"/>
    </xf>
    <xf numFmtId="4" fontId="131" fillId="3" borderId="30" xfId="1" applyNumberFormat="1" applyFont="1" applyFill="1" applyBorder="1" applyAlignment="1">
      <alignment horizontal="center" vertical="center" wrapText="1"/>
    </xf>
    <xf numFmtId="4" fontId="125" fillId="0" borderId="49" xfId="1" applyNumberFormat="1" applyFont="1" applyBorder="1" applyAlignment="1">
      <alignment horizontal="center" vertical="center" wrapText="1"/>
    </xf>
    <xf numFmtId="4" fontId="125" fillId="0" borderId="49" xfId="1" applyNumberFormat="1" applyFont="1" applyBorder="1" applyAlignment="1">
      <alignment horizontal="left" vertical="top" wrapText="1"/>
    </xf>
    <xf numFmtId="0" fontId="130" fillId="0" borderId="1" xfId="840" applyFont="1" applyBorder="1" applyAlignment="1">
      <alignment horizontal="center" vertical="center" wrapText="1"/>
    </xf>
    <xf numFmtId="49" fontId="129" fillId="0" borderId="12" xfId="840" applyNumberFormat="1" applyFont="1" applyBorder="1" applyAlignment="1">
      <alignment horizontal="left" vertical="center" wrapText="1"/>
    </xf>
    <xf numFmtId="168" fontId="129" fillId="0" borderId="1" xfId="840" applyNumberFormat="1" applyFont="1" applyBorder="1" applyAlignment="1">
      <alignment horizontal="center" vertical="top" wrapText="1"/>
    </xf>
    <xf numFmtId="167" fontId="125" fillId="0" borderId="49" xfId="1" applyNumberFormat="1" applyFont="1" applyBorder="1" applyAlignment="1">
      <alignment horizontal="left" vertical="top" wrapText="1"/>
    </xf>
    <xf numFmtId="0" fontId="132" fillId="0" borderId="16" xfId="1" applyFont="1" applyFill="1" applyBorder="1" applyAlignment="1">
      <alignment horizontal="center" vertical="top" wrapText="1"/>
    </xf>
    <xf numFmtId="0" fontId="128" fillId="0" borderId="17" xfId="895" applyFont="1" applyFill="1" applyBorder="1" applyAlignment="1">
      <alignment horizontal="left" vertical="top" wrapText="1"/>
    </xf>
    <xf numFmtId="168" fontId="128" fillId="0" borderId="17" xfId="895" applyNumberFormat="1" applyFont="1" applyBorder="1" applyAlignment="1">
      <alignment horizontal="center" vertical="center" wrapText="1"/>
    </xf>
    <xf numFmtId="0" fontId="128" fillId="0" borderId="30" xfId="881" applyFont="1" applyFill="1" applyBorder="1" applyAlignment="1">
      <alignment horizontal="left" vertical="center" wrapText="1"/>
    </xf>
    <xf numFmtId="4" fontId="128" fillId="0" borderId="30" xfId="881" applyNumberFormat="1" applyFont="1" applyFill="1" applyBorder="1" applyAlignment="1">
      <alignment horizontal="center" vertical="center" wrapText="1"/>
    </xf>
    <xf numFmtId="0" fontId="128" fillId="0" borderId="30" xfId="881" applyFont="1" applyFill="1" applyBorder="1" applyAlignment="1">
      <alignment horizontal="left" vertical="top" wrapText="1"/>
    </xf>
    <xf numFmtId="0" fontId="125" fillId="0" borderId="30" xfId="881" applyFont="1" applyFill="1" applyBorder="1" applyAlignment="1">
      <alignment horizontal="left" vertical="top" wrapText="1"/>
    </xf>
    <xf numFmtId="4" fontId="135" fillId="0" borderId="30" xfId="881" applyNumberFormat="1" applyFont="1" applyFill="1" applyBorder="1" applyAlignment="1">
      <alignment horizontal="center" vertical="center" wrapText="1"/>
    </xf>
    <xf numFmtId="4" fontId="125" fillId="0" borderId="30" xfId="881" applyNumberFormat="1" applyFont="1" applyFill="1" applyBorder="1" applyAlignment="1">
      <alignment horizontal="center" vertical="center" wrapText="1"/>
    </xf>
    <xf numFmtId="4" fontId="128" fillId="0" borderId="30" xfId="881" applyNumberFormat="1" applyFont="1" applyFill="1" applyBorder="1" applyAlignment="1">
      <alignment horizontal="center" vertical="top" wrapText="1"/>
    </xf>
    <xf numFmtId="0" fontId="128" fillId="0" borderId="30" xfId="1" applyFont="1" applyFill="1" applyBorder="1" applyAlignment="1" applyProtection="1">
      <alignment horizontal="justify" vertical="top" wrapText="1"/>
      <protection locked="0"/>
    </xf>
    <xf numFmtId="4" fontId="128" fillId="0" borderId="30" xfId="882" applyNumberFormat="1" applyFont="1" applyFill="1" applyBorder="1" applyAlignment="1">
      <alignment horizontal="justify" vertical="top" wrapText="1"/>
    </xf>
    <xf numFmtId="0" fontId="125" fillId="0" borderId="30" xfId="881" applyFont="1" applyFill="1" applyBorder="1" applyAlignment="1">
      <alignment horizontal="left" vertical="center" wrapText="1"/>
    </xf>
    <xf numFmtId="0" fontId="128" fillId="0" borderId="30" xfId="1" applyFont="1" applyFill="1" applyBorder="1" applyAlignment="1" applyProtection="1">
      <alignment horizontal="center" vertical="top" wrapText="1"/>
      <protection locked="0"/>
    </xf>
    <xf numFmtId="0" fontId="130" fillId="0" borderId="30" xfId="1" applyFont="1" applyFill="1" applyBorder="1" applyAlignment="1" applyProtection="1">
      <alignment horizontal="center" vertical="center" wrapText="1"/>
      <protection locked="0"/>
    </xf>
    <xf numFmtId="4" fontId="128" fillId="0" borderId="30" xfId="882" applyNumberFormat="1" applyFont="1" applyFill="1" applyBorder="1" applyAlignment="1">
      <alignment horizontal="center" vertical="center" wrapText="1"/>
    </xf>
    <xf numFmtId="0" fontId="128" fillId="0" borderId="30" xfId="881" applyFont="1" applyFill="1" applyBorder="1" applyAlignment="1">
      <alignment vertical="top" wrapText="1"/>
    </xf>
    <xf numFmtId="0" fontId="128" fillId="0" borderId="30" xfId="882" applyFont="1" applyFill="1" applyBorder="1" applyAlignment="1">
      <alignment vertical="top" wrapText="1"/>
    </xf>
    <xf numFmtId="0" fontId="128" fillId="0" borderId="55" xfId="923" applyFont="1" applyBorder="1" applyAlignment="1">
      <alignment horizontal="center" vertical="center" wrapText="1"/>
    </xf>
    <xf numFmtId="0" fontId="128" fillId="0" borderId="54" xfId="0" applyFont="1" applyFill="1" applyBorder="1" applyAlignment="1">
      <alignment horizontal="left" vertical="center" wrapText="1"/>
    </xf>
    <xf numFmtId="0" fontId="128" fillId="0" borderId="54" xfId="0" applyFont="1" applyFill="1" applyBorder="1" applyAlignment="1">
      <alignment horizontal="center" vertical="center" wrapText="1"/>
    </xf>
    <xf numFmtId="0" fontId="128" fillId="0" borderId="56" xfId="923" applyFont="1" applyFill="1" applyBorder="1" applyAlignment="1">
      <alignment horizontal="center" vertical="center" wrapText="1"/>
    </xf>
    <xf numFmtId="1" fontId="128" fillId="0" borderId="57" xfId="0" applyNumberFormat="1" applyFont="1" applyFill="1" applyBorder="1" applyAlignment="1">
      <alignment horizontal="center" vertical="center" wrapText="1"/>
    </xf>
    <xf numFmtId="0" fontId="128" fillId="0" borderId="58" xfId="923" applyFont="1" applyFill="1" applyBorder="1" applyAlignment="1">
      <alignment horizontal="left" vertical="center" wrapText="1"/>
    </xf>
    <xf numFmtId="0" fontId="128" fillId="0" borderId="59" xfId="923" applyFont="1" applyBorder="1" applyAlignment="1">
      <alignment horizontal="center" vertical="center" wrapText="1"/>
    </xf>
    <xf numFmtId="0" fontId="128" fillId="0" borderId="59" xfId="0" applyFont="1" applyFill="1" applyBorder="1" applyAlignment="1">
      <alignment horizontal="left" vertical="center" wrapText="1"/>
    </xf>
    <xf numFmtId="0" fontId="128" fillId="0" borderId="59" xfId="0" applyFont="1" applyFill="1" applyBorder="1" applyAlignment="1">
      <alignment vertical="center" wrapText="1"/>
    </xf>
    <xf numFmtId="167" fontId="128" fillId="0" borderId="59" xfId="923" applyNumberFormat="1" applyFont="1" applyFill="1" applyBorder="1" applyAlignment="1">
      <alignment horizontal="center" vertical="center" wrapText="1"/>
    </xf>
    <xf numFmtId="0" fontId="128" fillId="0" borderId="59" xfId="923" applyFont="1" applyFill="1" applyBorder="1" applyAlignment="1">
      <alignment horizontal="center" vertical="center" wrapText="1"/>
    </xf>
    <xf numFmtId="0" fontId="128" fillId="0" borderId="59" xfId="923" applyFont="1" applyFill="1" applyBorder="1" applyAlignment="1">
      <alignment horizontal="left" vertical="center" wrapText="1"/>
    </xf>
    <xf numFmtId="0" fontId="128" fillId="0" borderId="59" xfId="0" applyFont="1" applyFill="1" applyBorder="1" applyAlignment="1">
      <alignment horizontal="center" vertical="center" wrapText="1"/>
    </xf>
    <xf numFmtId="167" fontId="128" fillId="0" borderId="59" xfId="0" applyNumberFormat="1" applyFont="1" applyFill="1" applyBorder="1" applyAlignment="1">
      <alignment horizontal="center" vertical="center" wrapText="1"/>
    </xf>
    <xf numFmtId="0" fontId="125" fillId="3" borderId="59" xfId="1" applyFont="1" applyFill="1" applyBorder="1" applyAlignment="1">
      <alignment horizontal="left" vertical="top" wrapText="1"/>
    </xf>
    <xf numFmtId="4" fontId="128" fillId="3" borderId="59" xfId="1" applyNumberFormat="1" applyFont="1" applyFill="1" applyBorder="1" applyAlignment="1">
      <alignment horizontal="left" vertical="top" wrapText="1"/>
    </xf>
    <xf numFmtId="4" fontId="128" fillId="0" borderId="59" xfId="1" applyNumberFormat="1" applyFont="1" applyFill="1" applyBorder="1" applyAlignment="1">
      <alignment horizontal="center" vertical="center" wrapText="1"/>
    </xf>
    <xf numFmtId="4" fontId="128" fillId="3" borderId="59" xfId="1" applyNumberFormat="1" applyFont="1" applyFill="1" applyBorder="1" applyAlignment="1">
      <alignment horizontal="center" vertical="center" wrapText="1"/>
    </xf>
    <xf numFmtId="0" fontId="133" fillId="3" borderId="59" xfId="1" applyFont="1" applyFill="1" applyBorder="1"/>
    <xf numFmtId="0" fontId="135" fillId="3" borderId="59" xfId="1" applyFont="1" applyFill="1" applyBorder="1" applyAlignment="1">
      <alignment vertical="center"/>
    </xf>
    <xf numFmtId="0" fontId="135" fillId="3" borderId="59" xfId="1" applyFont="1" applyFill="1" applyBorder="1" applyAlignment="1">
      <alignment vertical="center" wrapText="1"/>
    </xf>
    <xf numFmtId="2" fontId="135" fillId="3" borderId="59" xfId="1" applyNumberFormat="1" applyFont="1" applyFill="1" applyBorder="1" applyAlignment="1">
      <alignment horizontal="center" vertical="center"/>
    </xf>
    <xf numFmtId="2" fontId="135" fillId="3" borderId="59" xfId="1" applyNumberFormat="1" applyFont="1" applyFill="1" applyBorder="1" applyAlignment="1">
      <alignment horizontal="center" vertical="center" wrapText="1"/>
    </xf>
    <xf numFmtId="167" fontId="135" fillId="3" borderId="59" xfId="1" applyNumberFormat="1" applyFont="1" applyFill="1" applyBorder="1" applyAlignment="1">
      <alignment horizontal="center" vertical="center"/>
    </xf>
    <xf numFmtId="167" fontId="133" fillId="3" borderId="59" xfId="1" applyNumberFormat="1" applyFont="1" applyFill="1" applyBorder="1" applyAlignment="1">
      <alignment vertical="center" wrapText="1"/>
    </xf>
    <xf numFmtId="4" fontId="133" fillId="3" borderId="59" xfId="1" applyNumberFormat="1" applyFont="1" applyFill="1" applyBorder="1" applyAlignment="1">
      <alignment horizontal="center" vertical="center" wrapText="1"/>
    </xf>
    <xf numFmtId="167" fontId="133" fillId="3" borderId="59" xfId="1" applyNumberFormat="1" applyFont="1" applyFill="1" applyBorder="1" applyAlignment="1">
      <alignment horizontal="justify" vertical="top" wrapText="1"/>
    </xf>
    <xf numFmtId="167" fontId="133" fillId="3" borderId="59" xfId="1" applyNumberFormat="1" applyFont="1" applyFill="1" applyBorder="1" applyAlignment="1">
      <alignment vertical="top" wrapText="1"/>
    </xf>
    <xf numFmtId="167" fontId="128" fillId="3" borderId="59" xfId="0" applyNumberFormat="1" applyFont="1" applyFill="1" applyBorder="1" applyAlignment="1">
      <alignment horizontal="left" vertical="top" wrapText="1"/>
    </xf>
    <xf numFmtId="167" fontId="128" fillId="3" borderId="59" xfId="0" applyNumberFormat="1" applyFont="1" applyFill="1" applyBorder="1" applyAlignment="1">
      <alignment horizontal="justify" vertical="top" wrapText="1"/>
    </xf>
    <xf numFmtId="167" fontId="133" fillId="3" borderId="59" xfId="1" applyNumberFormat="1" applyFont="1" applyFill="1" applyBorder="1" applyAlignment="1">
      <alignment vertical="center"/>
    </xf>
    <xf numFmtId="0" fontId="128" fillId="3" borderId="59" xfId="1473" applyFont="1" applyFill="1" applyBorder="1"/>
    <xf numFmtId="0" fontId="125" fillId="3" borderId="59" xfId="1" applyFont="1" applyFill="1" applyBorder="1" applyAlignment="1">
      <alignment vertical="center" wrapText="1"/>
    </xf>
    <xf numFmtId="4" fontId="125" fillId="3" borderId="59" xfId="1473" applyNumberFormat="1" applyFont="1" applyFill="1" applyBorder="1" applyAlignment="1">
      <alignment horizontal="center" vertical="center" wrapText="1"/>
    </xf>
    <xf numFmtId="4" fontId="125" fillId="3" borderId="59" xfId="1473" applyNumberFormat="1" applyFont="1" applyFill="1" applyBorder="1" applyAlignment="1">
      <alignment horizontal="center" vertical="center"/>
    </xf>
    <xf numFmtId="168" fontId="125" fillId="3" borderId="59" xfId="1473" applyNumberFormat="1" applyFont="1" applyFill="1" applyBorder="1"/>
    <xf numFmtId="0" fontId="125" fillId="3" borderId="59" xfId="1473" applyFont="1" applyFill="1" applyBorder="1" applyAlignment="1">
      <alignment horizontal="justify" vertical="center" wrapText="1"/>
    </xf>
    <xf numFmtId="0" fontId="128" fillId="3" borderId="59" xfId="1473" applyFont="1" applyFill="1" applyBorder="1" applyAlignment="1">
      <alignment horizontal="center" vertical="center"/>
    </xf>
    <xf numFmtId="0" fontId="128" fillId="3" borderId="59" xfId="1473" applyFont="1" applyFill="1" applyBorder="1" applyAlignment="1">
      <alignment horizontal="left" vertical="top" wrapText="1"/>
    </xf>
    <xf numFmtId="4" fontId="128" fillId="3" borderId="59" xfId="1473" applyNumberFormat="1" applyFont="1" applyFill="1" applyBorder="1" applyAlignment="1">
      <alignment horizontal="center" vertical="center"/>
    </xf>
    <xf numFmtId="167" fontId="128" fillId="3" borderId="59" xfId="1473" applyNumberFormat="1" applyFont="1" applyFill="1" applyBorder="1" applyAlignment="1">
      <alignment horizontal="left" vertical="top" wrapText="1"/>
    </xf>
    <xf numFmtId="2" fontId="128" fillId="3" borderId="59" xfId="1473" applyNumberFormat="1" applyFont="1" applyFill="1" applyBorder="1" applyAlignment="1">
      <alignment horizontal="center" vertical="center"/>
    </xf>
    <xf numFmtId="168" fontId="133" fillId="3" borderId="59" xfId="1" applyNumberFormat="1" applyFont="1" applyFill="1" applyBorder="1" applyAlignment="1">
      <alignment horizontal="left" vertical="top" wrapText="1"/>
    </xf>
    <xf numFmtId="0" fontId="125" fillId="3" borderId="59" xfId="1473" applyFont="1" applyFill="1" applyBorder="1" applyAlignment="1">
      <alignment horizontal="left" vertical="center" wrapText="1"/>
    </xf>
    <xf numFmtId="2" fontId="125" fillId="3" borderId="59" xfId="1473" applyNumberFormat="1" applyFont="1" applyFill="1" applyBorder="1" applyAlignment="1">
      <alignment horizontal="center" vertical="center"/>
    </xf>
    <xf numFmtId="167" fontId="128" fillId="3" borderId="59" xfId="1473" applyNumberFormat="1" applyFont="1" applyFill="1" applyBorder="1" applyAlignment="1">
      <alignment horizontal="justify" vertical="top" wrapText="1"/>
    </xf>
    <xf numFmtId="0" fontId="125" fillId="3" borderId="59" xfId="1473" applyFont="1" applyFill="1" applyBorder="1" applyAlignment="1">
      <alignment horizontal="justify"/>
    </xf>
    <xf numFmtId="0" fontId="125" fillId="3" borderId="59" xfId="1473" applyFont="1" applyFill="1" applyBorder="1" applyAlignment="1">
      <alignment horizontal="left" vertical="top" wrapText="1"/>
    </xf>
    <xf numFmtId="0" fontId="125" fillId="0" borderId="59" xfId="882" applyFont="1" applyBorder="1" applyAlignment="1">
      <alignment horizontal="justify" vertical="top" wrapText="1"/>
    </xf>
    <xf numFmtId="0" fontId="128" fillId="0" borderId="59" xfId="1473" applyFont="1" applyBorder="1" applyAlignment="1">
      <alignment horizontal="left" vertical="top" wrapText="1"/>
    </xf>
    <xf numFmtId="168" fontId="128" fillId="0" borderId="59" xfId="1" applyNumberFormat="1" applyFont="1" applyBorder="1" applyAlignment="1">
      <alignment horizontal="left" vertical="top" wrapText="1"/>
    </xf>
    <xf numFmtId="0" fontId="125" fillId="0" borderId="59" xfId="1473" applyFont="1" applyBorder="1" applyAlignment="1">
      <alignment horizontal="justify" vertical="top" wrapText="1"/>
    </xf>
    <xf numFmtId="168" fontId="125" fillId="3" borderId="59" xfId="1" applyNumberFormat="1" applyFont="1" applyFill="1" applyBorder="1" applyAlignment="1">
      <alignment horizontal="justify" vertical="top" wrapText="1"/>
    </xf>
    <xf numFmtId="0" fontId="125" fillId="3" borderId="59" xfId="1473" applyFont="1" applyFill="1" applyBorder="1" applyAlignment="1">
      <alignment horizontal="center" vertical="center"/>
    </xf>
    <xf numFmtId="0" fontId="125" fillId="3" borderId="59" xfId="1473" applyFont="1" applyFill="1" applyBorder="1" applyAlignment="1">
      <alignment horizontal="justify" vertical="center"/>
    </xf>
    <xf numFmtId="49" fontId="128" fillId="0" borderId="59" xfId="1" applyNumberFormat="1" applyFont="1" applyFill="1" applyBorder="1" applyAlignment="1">
      <alignment horizontal="center" vertical="top" wrapText="1"/>
    </xf>
    <xf numFmtId="0" fontId="128" fillId="0" borderId="59" xfId="1" applyFont="1" applyFill="1" applyBorder="1" applyAlignment="1">
      <alignment horizontal="left" vertical="top" wrapText="1"/>
    </xf>
    <xf numFmtId="167" fontId="128" fillId="0" borderId="59" xfId="1" applyNumberFormat="1" applyFont="1" applyFill="1" applyBorder="1" applyAlignment="1">
      <alignment horizontal="left" vertical="top" wrapText="1"/>
    </xf>
    <xf numFmtId="4" fontId="128" fillId="0" borderId="59" xfId="1" applyNumberFormat="1" applyFont="1" applyFill="1" applyBorder="1" applyAlignment="1">
      <alignment horizontal="center" vertical="center"/>
    </xf>
    <xf numFmtId="4" fontId="128" fillId="0" borderId="59" xfId="1" applyNumberFormat="1" applyFont="1" applyFill="1" applyBorder="1" applyAlignment="1">
      <alignment horizontal="justify" vertical="top"/>
    </xf>
    <xf numFmtId="2" fontId="128" fillId="0" borderId="59" xfId="1" applyNumberFormat="1" applyFont="1" applyFill="1" applyBorder="1" applyAlignment="1">
      <alignment horizontal="center" vertical="center" wrapText="1"/>
    </xf>
    <xf numFmtId="167" fontId="133" fillId="0" borderId="59" xfId="1456" applyNumberFormat="1" applyFont="1" applyFill="1" applyBorder="1" applyAlignment="1">
      <alignment horizontal="left" vertical="top" wrapText="1"/>
    </xf>
    <xf numFmtId="49" fontId="128" fillId="0" borderId="59" xfId="1" applyNumberFormat="1" applyFont="1" applyFill="1" applyBorder="1" applyAlignment="1">
      <alignment horizontal="center" vertical="top"/>
    </xf>
    <xf numFmtId="0" fontId="133" fillId="0" borderId="59" xfId="1456" applyFont="1" applyFill="1" applyBorder="1" applyAlignment="1">
      <alignment horizontal="left" vertical="top" wrapText="1"/>
    </xf>
    <xf numFmtId="4" fontId="128" fillId="0" borderId="59" xfId="1" applyNumberFormat="1" applyFont="1" applyFill="1" applyBorder="1" applyAlignment="1">
      <alignment horizontal="justify" vertical="top" wrapText="1"/>
    </xf>
    <xf numFmtId="167" fontId="128" fillId="0" borderId="59" xfId="1" applyNumberFormat="1" applyFont="1" applyFill="1" applyBorder="1" applyAlignment="1">
      <alignment vertical="top" wrapText="1"/>
    </xf>
    <xf numFmtId="167" fontId="125" fillId="0" borderId="59" xfId="1" applyNumberFormat="1" applyFont="1" applyFill="1" applyBorder="1" applyAlignment="1">
      <alignment vertical="top" wrapText="1"/>
    </xf>
    <xf numFmtId="4" fontId="125" fillId="0" borderId="59" xfId="1" applyNumberFormat="1" applyFont="1" applyFill="1" applyBorder="1" applyAlignment="1">
      <alignment horizontal="center" vertical="center"/>
    </xf>
    <xf numFmtId="4" fontId="125" fillId="0" borderId="59" xfId="1" applyNumberFormat="1" applyFont="1" applyFill="1" applyBorder="1" applyAlignment="1">
      <alignment horizontal="center" vertical="center" wrapText="1"/>
    </xf>
    <xf numFmtId="49" fontId="133" fillId="0" borderId="59" xfId="1456" applyNumberFormat="1" applyFont="1" applyFill="1" applyBorder="1" applyAlignment="1">
      <alignment horizontal="center" vertical="top"/>
    </xf>
    <xf numFmtId="4" fontId="133" fillId="0" borderId="59" xfId="1456" applyNumberFormat="1" applyFont="1" applyFill="1" applyBorder="1" applyAlignment="1">
      <alignment horizontal="center" vertical="center"/>
    </xf>
    <xf numFmtId="4" fontId="133" fillId="0" borderId="59" xfId="1456" applyNumberFormat="1" applyFont="1" applyFill="1" applyBorder="1" applyAlignment="1">
      <alignment horizontal="justify" vertical="top" wrapText="1"/>
    </xf>
    <xf numFmtId="167" fontId="128" fillId="0" borderId="59" xfId="1" applyNumberFormat="1" applyFont="1" applyFill="1" applyBorder="1" applyAlignment="1">
      <alignment horizontal="justify" vertical="top" wrapText="1"/>
    </xf>
    <xf numFmtId="4" fontId="133" fillId="0" borderId="59" xfId="1456" applyNumberFormat="1" applyFont="1" applyFill="1" applyBorder="1" applyAlignment="1">
      <alignment horizontal="left" vertical="top" wrapText="1"/>
    </xf>
    <xf numFmtId="167" fontId="133" fillId="0" borderId="59" xfId="1456" applyNumberFormat="1" applyFont="1" applyFill="1" applyBorder="1" applyAlignment="1">
      <alignment horizontal="justify" vertical="top"/>
    </xf>
    <xf numFmtId="49" fontId="133" fillId="0" borderId="59" xfId="1456" applyNumberFormat="1" applyFont="1" applyFill="1" applyBorder="1" applyAlignment="1">
      <alignment vertical="top" wrapText="1"/>
    </xf>
    <xf numFmtId="0" fontId="133" fillId="0" borderId="59" xfId="1456" applyFont="1" applyFill="1" applyBorder="1" applyAlignment="1">
      <alignment vertical="top" wrapText="1"/>
    </xf>
    <xf numFmtId="4" fontId="133" fillId="0" borderId="59" xfId="1456" applyNumberFormat="1" applyFont="1" applyFill="1" applyBorder="1" applyAlignment="1">
      <alignment vertical="center"/>
    </xf>
    <xf numFmtId="4" fontId="128" fillId="0" borderId="59" xfId="1" applyNumberFormat="1" applyFont="1" applyFill="1" applyBorder="1" applyAlignment="1">
      <alignment vertical="center" wrapText="1"/>
    </xf>
    <xf numFmtId="4" fontId="133" fillId="0" borderId="59" xfId="1456" applyNumberFormat="1" applyFont="1" applyFill="1" applyBorder="1" applyAlignment="1">
      <alignment vertical="top" wrapText="1"/>
    </xf>
    <xf numFmtId="167" fontId="133" fillId="0" borderId="59" xfId="1456" applyNumberFormat="1" applyFont="1" applyFill="1" applyBorder="1" applyAlignment="1">
      <alignment vertical="top" wrapText="1"/>
    </xf>
    <xf numFmtId="167" fontId="125" fillId="0" borderId="59" xfId="1" applyNumberFormat="1" applyFont="1" applyFill="1" applyBorder="1" applyAlignment="1">
      <alignment horizontal="left" vertical="top" wrapText="1"/>
    </xf>
    <xf numFmtId="49" fontId="135" fillId="0" borderId="59" xfId="1456" applyNumberFormat="1" applyFont="1" applyFill="1" applyBorder="1" applyAlignment="1">
      <alignment horizontal="center" vertical="top"/>
    </xf>
    <xf numFmtId="0" fontId="135" fillId="0" borderId="59" xfId="1456" applyFont="1" applyFill="1" applyBorder="1" applyAlignment="1">
      <alignment horizontal="left" vertical="top" wrapText="1"/>
    </xf>
    <xf numFmtId="167" fontId="135" fillId="0" borderId="59" xfId="1456" applyNumberFormat="1" applyFont="1" applyFill="1" applyBorder="1" applyAlignment="1">
      <alignment horizontal="left" vertical="top" wrapText="1"/>
    </xf>
    <xf numFmtId="4" fontId="135" fillId="0" borderId="59" xfId="1456" applyNumberFormat="1" applyFont="1" applyFill="1" applyBorder="1" applyAlignment="1">
      <alignment horizontal="center" vertical="center"/>
    </xf>
    <xf numFmtId="4" fontId="135" fillId="0" borderId="59" xfId="1456" applyNumberFormat="1" applyFont="1" applyFill="1" applyBorder="1" applyAlignment="1">
      <alignment horizontal="justify" vertical="top"/>
    </xf>
    <xf numFmtId="4" fontId="133" fillId="0" borderId="59" xfId="1456" applyNumberFormat="1" applyFont="1" applyFill="1" applyBorder="1" applyAlignment="1">
      <alignment horizontal="justify" vertical="top"/>
    </xf>
    <xf numFmtId="167" fontId="133" fillId="0" borderId="59" xfId="1456" applyNumberFormat="1" applyFont="1" applyFill="1" applyBorder="1" applyAlignment="1">
      <alignment horizontal="justify" vertical="top" wrapText="1"/>
    </xf>
    <xf numFmtId="167" fontId="133" fillId="3" borderId="59" xfId="1456" applyNumberFormat="1" applyFont="1" applyFill="1" applyBorder="1" applyAlignment="1">
      <alignment vertical="top" wrapText="1"/>
    </xf>
    <xf numFmtId="49" fontId="133" fillId="0" borderId="59" xfId="1456" applyNumberFormat="1" applyFont="1" applyFill="1" applyBorder="1" applyAlignment="1">
      <alignment vertical="top"/>
    </xf>
    <xf numFmtId="4" fontId="133" fillId="3" borderId="59" xfId="1456" applyNumberFormat="1" applyFont="1" applyFill="1" applyBorder="1" applyAlignment="1">
      <alignment vertical="top" wrapText="1"/>
    </xf>
    <xf numFmtId="49" fontId="133" fillId="0" borderId="59" xfId="1456" applyNumberFormat="1" applyFont="1" applyFill="1" applyBorder="1" applyAlignment="1">
      <alignment horizontal="center"/>
    </xf>
    <xf numFmtId="0" fontId="135" fillId="0" borderId="59" xfId="1456" applyFont="1" applyFill="1" applyBorder="1" applyAlignment="1">
      <alignment horizontal="center" vertical="center"/>
    </xf>
    <xf numFmtId="2" fontId="125" fillId="0" borderId="59" xfId="1" applyNumberFormat="1" applyFont="1" applyFill="1" applyBorder="1" applyAlignment="1">
      <alignment horizontal="center" vertical="center" wrapText="1"/>
    </xf>
    <xf numFmtId="167" fontId="135" fillId="0" borderId="59" xfId="1456" applyNumberFormat="1" applyFont="1" applyFill="1" applyBorder="1" applyAlignment="1">
      <alignment horizontal="justify" vertical="top" wrapText="1"/>
    </xf>
    <xf numFmtId="4" fontId="133" fillId="3" borderId="59" xfId="1456" applyNumberFormat="1" applyFont="1" applyFill="1" applyBorder="1" applyAlignment="1">
      <alignment horizontal="center" vertical="center"/>
    </xf>
    <xf numFmtId="4" fontId="133" fillId="3" borderId="59" xfId="1456" applyNumberFormat="1" applyFont="1" applyFill="1" applyBorder="1" applyAlignment="1">
      <alignment horizontal="left" vertical="top" wrapText="1"/>
    </xf>
    <xf numFmtId="49" fontId="135" fillId="0" borderId="59" xfId="1456" applyNumberFormat="1" applyFont="1" applyFill="1" applyBorder="1" applyAlignment="1">
      <alignment horizontal="center"/>
    </xf>
    <xf numFmtId="49" fontId="135" fillId="0" borderId="59" xfId="1456" applyNumberFormat="1" applyFont="1" applyFill="1" applyBorder="1" applyAlignment="1">
      <alignment horizontal="center" vertical="center"/>
    </xf>
    <xf numFmtId="4" fontId="135" fillId="3" borderId="59" xfId="1456" applyNumberFormat="1" applyFont="1" applyFill="1" applyBorder="1" applyAlignment="1">
      <alignment horizontal="center" vertical="center"/>
    </xf>
    <xf numFmtId="4" fontId="135" fillId="0" borderId="59" xfId="1456" applyNumberFormat="1" applyFont="1" applyFill="1" applyBorder="1" applyAlignment="1">
      <alignment horizontal="center" vertical="center" wrapText="1"/>
    </xf>
    <xf numFmtId="4" fontId="135" fillId="3" borderId="59" xfId="1456" applyNumberFormat="1" applyFont="1" applyFill="1" applyBorder="1" applyAlignment="1">
      <alignment horizontal="center" vertical="center" wrapText="1"/>
    </xf>
    <xf numFmtId="168" fontId="125" fillId="0" borderId="59" xfId="1" applyNumberFormat="1" applyFont="1" applyBorder="1" applyAlignment="1">
      <alignment horizontal="left" vertical="top" wrapText="1"/>
    </xf>
    <xf numFmtId="4" fontId="125" fillId="0" borderId="59" xfId="1" applyNumberFormat="1" applyFont="1" applyBorder="1" applyAlignment="1">
      <alignment horizontal="center" vertical="center" wrapText="1"/>
    </xf>
    <xf numFmtId="4" fontId="125" fillId="3" borderId="59" xfId="1" applyNumberFormat="1" applyFont="1" applyFill="1" applyBorder="1" applyAlignment="1">
      <alignment horizontal="center" vertical="center" wrapText="1"/>
    </xf>
    <xf numFmtId="168" fontId="128" fillId="3" borderId="59" xfId="1" applyNumberFormat="1" applyFont="1" applyFill="1" applyBorder="1" applyAlignment="1">
      <alignment vertical="center" wrapText="1"/>
    </xf>
    <xf numFmtId="168" fontId="128" fillId="3" borderId="59" xfId="1" applyNumberFormat="1" applyFont="1" applyFill="1" applyBorder="1" applyAlignment="1">
      <alignment vertical="top" wrapText="1"/>
    </xf>
    <xf numFmtId="168" fontId="128" fillId="0" borderId="59" xfId="1" applyNumberFormat="1" applyFont="1" applyBorder="1" applyAlignment="1">
      <alignment horizontal="center" vertical="center"/>
    </xf>
    <xf numFmtId="168" fontId="125" fillId="0" borderId="59" xfId="1" applyNumberFormat="1" applyFont="1" applyBorder="1" applyAlignment="1">
      <alignment horizontal="center" vertical="center" wrapText="1"/>
    </xf>
    <xf numFmtId="0" fontId="125" fillId="0" borderId="59" xfId="1" applyFont="1" applyBorder="1" applyAlignment="1">
      <alignment vertical="center" wrapText="1"/>
    </xf>
    <xf numFmtId="4" fontId="125" fillId="0" borderId="59" xfId="1" applyNumberFormat="1" applyFont="1" applyBorder="1" applyAlignment="1">
      <alignment horizontal="center" vertical="top" wrapText="1"/>
    </xf>
    <xf numFmtId="168" fontId="128" fillId="0" borderId="59" xfId="1" applyNumberFormat="1" applyFont="1" applyBorder="1" applyAlignment="1">
      <alignment horizontal="center" vertical="center" wrapText="1"/>
    </xf>
    <xf numFmtId="168" fontId="125" fillId="3" borderId="59" xfId="1" applyNumberFormat="1" applyFont="1" applyFill="1" applyBorder="1" applyAlignment="1">
      <alignment horizontal="center" vertical="top" wrapText="1"/>
    </xf>
    <xf numFmtId="168" fontId="125" fillId="0" borderId="59" xfId="1" applyNumberFormat="1" applyFont="1" applyBorder="1" applyAlignment="1">
      <alignment vertical="center" wrapText="1"/>
    </xf>
    <xf numFmtId="4" fontId="125" fillId="0" borderId="59" xfId="1" applyNumberFormat="1" applyFont="1" applyBorder="1" applyAlignment="1">
      <alignment vertical="center" wrapText="1"/>
    </xf>
    <xf numFmtId="0" fontId="128" fillId="0" borderId="59" xfId="962" applyFont="1" applyBorder="1" applyAlignment="1">
      <alignment horizontal="left" vertical="top" wrapText="1"/>
    </xf>
    <xf numFmtId="4" fontId="130" fillId="0" borderId="59" xfId="902" applyNumberFormat="1" applyFont="1" applyBorder="1" applyAlignment="1" applyProtection="1">
      <alignment horizontal="center" vertical="center" wrapText="1"/>
      <protection locked="0"/>
    </xf>
    <xf numFmtId="168" fontId="128" fillId="0" borderId="59" xfId="962" applyNumberFormat="1" applyFont="1" applyBorder="1" applyAlignment="1">
      <alignment horizontal="center" vertical="center"/>
    </xf>
    <xf numFmtId="4" fontId="128" fillId="0" borderId="59" xfId="962" applyNumberFormat="1" applyFont="1" applyBorder="1" applyAlignment="1">
      <alignment horizontal="center" vertical="center"/>
    </xf>
    <xf numFmtId="4" fontId="128" fillId="0" borderId="59" xfId="962" applyNumberFormat="1" applyFont="1" applyBorder="1" applyAlignment="1">
      <alignment horizontal="center" vertical="center" wrapText="1"/>
    </xf>
    <xf numFmtId="0" fontId="125" fillId="0" borderId="59" xfId="962" applyFont="1" applyBorder="1" applyAlignment="1">
      <alignment horizontal="left" vertical="top" wrapText="1"/>
    </xf>
    <xf numFmtId="4" fontId="125" fillId="0" borderId="59" xfId="962" applyNumberFormat="1" applyFont="1" applyBorder="1" applyAlignment="1">
      <alignment horizontal="center" vertical="center"/>
    </xf>
    <xf numFmtId="4" fontId="125" fillId="0" borderId="59" xfId="962" applyNumberFormat="1" applyFont="1" applyFill="1" applyBorder="1" applyAlignment="1">
      <alignment horizontal="center" vertical="center"/>
    </xf>
    <xf numFmtId="168" fontId="125" fillId="0" borderId="59" xfId="962" applyNumberFormat="1" applyFont="1" applyBorder="1" applyAlignment="1">
      <alignment horizontal="center" vertical="center"/>
    </xf>
    <xf numFmtId="49" fontId="128" fillId="0" borderId="59" xfId="962" applyNumberFormat="1" applyFont="1" applyBorder="1" applyAlignment="1">
      <alignment horizontal="center" vertical="center" wrapText="1"/>
    </xf>
    <xf numFmtId="0" fontId="128" fillId="0" borderId="59" xfId="962" applyFont="1" applyBorder="1" applyAlignment="1">
      <alignment vertical="top" wrapText="1"/>
    </xf>
    <xf numFmtId="4" fontId="128" fillId="0" borderId="59" xfId="962" applyNumberFormat="1" applyFont="1" applyFill="1" applyBorder="1" applyAlignment="1">
      <alignment horizontal="left" vertical="top" wrapText="1"/>
    </xf>
    <xf numFmtId="4" fontId="128" fillId="0" borderId="59" xfId="962" applyNumberFormat="1" applyFont="1" applyBorder="1" applyAlignment="1">
      <alignment horizontal="left" vertical="top" wrapText="1"/>
    </xf>
    <xf numFmtId="4" fontId="128" fillId="0" borderId="59" xfId="962" applyNumberFormat="1" applyFont="1" applyFill="1" applyBorder="1" applyAlignment="1">
      <alignment horizontal="center" vertical="center" wrapText="1"/>
    </xf>
    <xf numFmtId="2" fontId="128" fillId="0" borderId="59" xfId="962" applyNumberFormat="1" applyFont="1" applyBorder="1" applyAlignment="1">
      <alignment horizontal="center" vertical="center" wrapText="1"/>
    </xf>
    <xf numFmtId="2" fontId="128" fillId="0" borderId="59" xfId="962" applyNumberFormat="1" applyFont="1" applyBorder="1" applyAlignment="1">
      <alignment horizontal="left" vertical="top" wrapText="1"/>
    </xf>
    <xf numFmtId="49" fontId="128" fillId="0" borderId="59" xfId="962" applyNumberFormat="1" applyFont="1" applyBorder="1" applyAlignment="1">
      <alignment horizontal="left" vertical="top" wrapText="1"/>
    </xf>
    <xf numFmtId="4" fontId="125" fillId="0" borderId="59" xfId="962" applyNumberFormat="1" applyFont="1" applyBorder="1" applyAlignment="1">
      <alignment horizontal="center" vertical="center" wrapText="1"/>
    </xf>
    <xf numFmtId="49" fontId="125" fillId="0" borderId="59" xfId="962" applyNumberFormat="1" applyFont="1" applyBorder="1" applyAlignment="1">
      <alignment horizontal="center" vertical="center" wrapText="1"/>
    </xf>
    <xf numFmtId="0" fontId="125" fillId="0" borderId="59" xfId="962" applyFont="1" applyBorder="1" applyAlignment="1">
      <alignment vertical="top" wrapText="1"/>
    </xf>
    <xf numFmtId="168" fontId="125" fillId="0" borderId="59" xfId="962" applyNumberFormat="1" applyFont="1" applyBorder="1" applyAlignment="1">
      <alignment horizontal="left" vertical="top"/>
    </xf>
    <xf numFmtId="49" fontId="124" fillId="0" borderId="59" xfId="962" applyNumberFormat="1" applyFont="1" applyBorder="1" applyAlignment="1">
      <alignment horizontal="left" vertical="top"/>
    </xf>
    <xf numFmtId="49" fontId="128" fillId="3" borderId="59" xfId="962" applyNumberFormat="1" applyFont="1" applyFill="1" applyBorder="1" applyAlignment="1">
      <alignment horizontal="center" vertical="center" wrapText="1"/>
    </xf>
    <xf numFmtId="0" fontId="128" fillId="0" borderId="59" xfId="962" applyFont="1" applyFill="1" applyBorder="1" applyAlignment="1">
      <alignment vertical="top" wrapText="1"/>
    </xf>
    <xf numFmtId="4" fontId="130" fillId="0" borderId="59" xfId="902" applyNumberFormat="1" applyFont="1" applyFill="1" applyBorder="1" applyAlignment="1" applyProtection="1">
      <alignment horizontal="center" vertical="center" wrapText="1"/>
      <protection locked="0"/>
    </xf>
    <xf numFmtId="4" fontId="128" fillId="0" borderId="59" xfId="962" applyNumberFormat="1" applyFont="1" applyFill="1" applyBorder="1" applyAlignment="1">
      <alignment horizontal="center" vertical="center"/>
    </xf>
    <xf numFmtId="168" fontId="130" fillId="0" borderId="59" xfId="902" applyNumberFormat="1" applyFont="1" applyFill="1" applyBorder="1" applyAlignment="1" applyProtection="1">
      <alignment horizontal="left" vertical="top" wrapText="1"/>
      <protection locked="0"/>
    </xf>
    <xf numFmtId="4" fontId="130" fillId="3" borderId="59" xfId="902" applyNumberFormat="1" applyFont="1" applyFill="1" applyBorder="1" applyAlignment="1" applyProtection="1">
      <alignment horizontal="center" vertical="center" wrapText="1"/>
      <protection locked="0"/>
    </xf>
    <xf numFmtId="49" fontId="128" fillId="3" borderId="59" xfId="962" applyNumberFormat="1" applyFont="1" applyFill="1" applyBorder="1" applyAlignment="1">
      <alignment horizontal="left" vertical="top" wrapText="1"/>
    </xf>
    <xf numFmtId="0" fontId="128" fillId="3" borderId="59" xfId="962" applyFont="1" applyFill="1" applyBorder="1" applyAlignment="1">
      <alignment vertical="top" wrapText="1"/>
    </xf>
    <xf numFmtId="168" fontId="130" fillId="3" borderId="59" xfId="902" applyNumberFormat="1" applyFont="1" applyFill="1" applyBorder="1" applyAlignment="1" applyProtection="1">
      <alignment horizontal="left" vertical="top" wrapText="1"/>
      <protection locked="0"/>
    </xf>
    <xf numFmtId="167" fontId="133" fillId="0" borderId="59" xfId="1447" applyNumberFormat="1" applyFont="1" applyFill="1" applyBorder="1" applyAlignment="1">
      <alignment horizontal="left" vertical="top" wrapText="1"/>
    </xf>
    <xf numFmtId="4" fontId="125" fillId="0" borderId="59" xfId="962" applyNumberFormat="1" applyFont="1" applyFill="1" applyBorder="1" applyAlignment="1">
      <alignment horizontal="center" vertical="center" wrapText="1"/>
    </xf>
    <xf numFmtId="0" fontId="125" fillId="3" borderId="59" xfId="962" applyFont="1" applyFill="1" applyBorder="1" applyAlignment="1">
      <alignment horizontal="justify" vertical="top" wrapText="1"/>
    </xf>
    <xf numFmtId="4" fontId="125" fillId="3" borderId="59" xfId="962" applyNumberFormat="1" applyFont="1" applyFill="1" applyBorder="1" applyAlignment="1">
      <alignment horizontal="center" vertical="center" wrapText="1"/>
    </xf>
    <xf numFmtId="0" fontId="128" fillId="0" borderId="59" xfId="962" applyFont="1" applyBorder="1" applyAlignment="1">
      <alignment horizontal="center" vertical="center" wrapText="1"/>
    </xf>
    <xf numFmtId="168" fontId="128" fillId="0" borderId="59" xfId="962" applyNumberFormat="1" applyFont="1" applyBorder="1" applyAlignment="1">
      <alignment horizontal="left" vertical="top" wrapText="1"/>
    </xf>
    <xf numFmtId="49" fontId="128" fillId="0" borderId="59" xfId="962" applyNumberFormat="1" applyFont="1" applyBorder="1" applyAlignment="1">
      <alignment horizontal="justify" vertical="top" wrapText="1"/>
    </xf>
    <xf numFmtId="0" fontId="128" fillId="0" borderId="59" xfId="962" applyFont="1" applyFill="1" applyBorder="1" applyAlignment="1">
      <alignment horizontal="left" vertical="top" wrapText="1"/>
    </xf>
    <xf numFmtId="168" fontId="128" fillId="0" borderId="59" xfId="962" applyNumberFormat="1" applyFont="1" applyFill="1" applyBorder="1" applyAlignment="1">
      <alignment horizontal="left" vertical="top" wrapText="1"/>
    </xf>
    <xf numFmtId="49" fontId="132" fillId="0" borderId="59" xfId="1247" applyNumberFormat="1" applyFont="1" applyBorder="1" applyAlignment="1">
      <alignment horizontal="center" vertical="top" wrapText="1"/>
    </xf>
    <xf numFmtId="0" fontId="131" fillId="0" borderId="59" xfId="1247" applyFont="1" applyBorder="1" applyAlignment="1">
      <alignment vertical="top" wrapText="1"/>
    </xf>
    <xf numFmtId="168" fontId="132" fillId="0" borderId="59" xfId="1247" applyNumberFormat="1" applyFont="1" applyBorder="1" applyAlignment="1">
      <alignment horizontal="left" vertical="top" wrapText="1"/>
    </xf>
    <xf numFmtId="168" fontId="132" fillId="0" borderId="59" xfId="1247" applyNumberFormat="1" applyFont="1" applyBorder="1" applyAlignment="1">
      <alignment horizontal="center" vertical="center" wrapText="1"/>
    </xf>
    <xf numFmtId="168" fontId="132" fillId="0" borderId="59" xfId="1247" applyNumberFormat="1" applyFont="1" applyBorder="1" applyAlignment="1">
      <alignment vertical="top" wrapText="1"/>
    </xf>
    <xf numFmtId="0" fontId="128" fillId="0" borderId="59" xfId="1247" applyFont="1" applyBorder="1" applyAlignment="1">
      <alignment horizontal="justify" vertical="top" wrapText="1"/>
    </xf>
    <xf numFmtId="0" fontId="132" fillId="0" borderId="59" xfId="1247" applyFont="1" applyBorder="1" applyAlignment="1">
      <alignment horizontal="left" vertical="top" wrapText="1"/>
    </xf>
    <xf numFmtId="0" fontId="128" fillId="0" borderId="59" xfId="1247" applyFont="1" applyBorder="1" applyAlignment="1">
      <alignment horizontal="left" vertical="top" wrapText="1"/>
    </xf>
    <xf numFmtId="0" fontId="131" fillId="0" borderId="59" xfId="1247" applyFont="1" applyBorder="1" applyAlignment="1">
      <alignment horizontal="left" vertical="top" wrapText="1"/>
    </xf>
    <xf numFmtId="168" fontId="131" fillId="0" borderId="59" xfId="1247" applyNumberFormat="1" applyFont="1" applyBorder="1" applyAlignment="1">
      <alignment horizontal="left" vertical="top" wrapText="1"/>
    </xf>
    <xf numFmtId="167" fontId="125" fillId="0" borderId="59" xfId="1" applyNumberFormat="1" applyFont="1" applyBorder="1" applyAlignment="1">
      <alignment horizontal="left" vertical="center" wrapText="1"/>
    </xf>
    <xf numFmtId="0" fontId="131" fillId="0" borderId="59" xfId="1247" applyFont="1" applyBorder="1" applyAlignment="1">
      <alignment horizontal="center" vertical="center" wrapText="1"/>
    </xf>
    <xf numFmtId="168" fontId="131" fillId="0" borderId="59" xfId="1247" applyNumberFormat="1" applyFont="1" applyBorder="1" applyAlignment="1">
      <alignment horizontal="center" vertical="center" wrapText="1"/>
    </xf>
    <xf numFmtId="167" fontId="125" fillId="0" borderId="59" xfId="1247" applyNumberFormat="1" applyFont="1" applyBorder="1" applyAlignment="1">
      <alignment horizontal="center" vertical="center"/>
    </xf>
    <xf numFmtId="0" fontId="125" fillId="0" borderId="59" xfId="1247" applyFont="1" applyBorder="1" applyAlignment="1">
      <alignment horizontal="center" vertical="center" wrapText="1"/>
    </xf>
    <xf numFmtId="0" fontId="128" fillId="0" borderId="59" xfId="1247" applyFont="1" applyBorder="1" applyAlignment="1">
      <alignment horizontal="justify" vertical="center" wrapText="1"/>
    </xf>
    <xf numFmtId="49" fontId="131" fillId="0" borderId="59" xfId="1247" applyNumberFormat="1" applyFont="1" applyBorder="1" applyAlignment="1">
      <alignment horizontal="center" vertical="center" wrapText="1"/>
    </xf>
    <xf numFmtId="49" fontId="131" fillId="0" borderId="59" xfId="1247" applyNumberFormat="1" applyFont="1" applyBorder="1" applyAlignment="1">
      <alignment horizontal="center" vertical="top" wrapText="1"/>
    </xf>
    <xf numFmtId="167" fontId="125" fillId="0" borderId="59" xfId="1" applyNumberFormat="1" applyFont="1" applyBorder="1" applyAlignment="1">
      <alignment horizontal="center" vertical="center"/>
    </xf>
    <xf numFmtId="167" fontId="125" fillId="0" borderId="59" xfId="1247" applyNumberFormat="1" applyFont="1" applyBorder="1" applyAlignment="1">
      <alignment horizontal="center" vertical="center" wrapText="1"/>
    </xf>
    <xf numFmtId="167" fontId="125" fillId="0" borderId="59" xfId="1247" applyNumberFormat="1" applyFont="1" applyBorder="1" applyAlignment="1">
      <alignment horizontal="justify" vertical="top" wrapText="1"/>
    </xf>
    <xf numFmtId="0" fontId="132" fillId="0" borderId="59" xfId="1247" applyFont="1" applyBorder="1" applyAlignment="1">
      <alignment vertical="top" wrapText="1"/>
    </xf>
    <xf numFmtId="0" fontId="129" fillId="3" borderId="59" xfId="1247" applyFont="1" applyFill="1" applyBorder="1" applyAlignment="1" applyProtection="1">
      <alignment horizontal="left" vertical="top" wrapText="1"/>
      <protection locked="0"/>
    </xf>
    <xf numFmtId="0" fontId="130" fillId="0" borderId="59" xfId="1247" applyFont="1" applyBorder="1" applyAlignment="1" applyProtection="1">
      <alignment horizontal="left" vertical="top" wrapText="1"/>
      <protection locked="0"/>
    </xf>
    <xf numFmtId="4" fontId="128" fillId="0" borderId="59" xfId="1247" applyNumberFormat="1" applyFont="1" applyBorder="1" applyAlignment="1">
      <alignment horizontal="center" vertical="center"/>
    </xf>
    <xf numFmtId="4" fontId="132" fillId="0" borderId="59" xfId="1247" applyNumberFormat="1" applyFont="1" applyBorder="1" applyAlignment="1">
      <alignment horizontal="center" vertical="center" wrapText="1"/>
    </xf>
    <xf numFmtId="0" fontId="131" fillId="0" borderId="59" xfId="1247" applyFont="1" applyBorder="1" applyAlignment="1">
      <alignment horizontal="left" vertical="center" wrapText="1"/>
    </xf>
    <xf numFmtId="4" fontId="131" fillId="0" borderId="59" xfId="1247" applyNumberFormat="1" applyFont="1" applyFill="1" applyBorder="1" applyAlignment="1">
      <alignment horizontal="center" vertical="center" wrapText="1"/>
    </xf>
    <xf numFmtId="168" fontId="131" fillId="0" borderId="59" xfId="1247" applyNumberFormat="1" applyFont="1" applyFill="1" applyBorder="1" applyAlignment="1">
      <alignment horizontal="justify" vertical="center" wrapText="1"/>
    </xf>
    <xf numFmtId="0" fontId="135" fillId="0" borderId="59" xfId="1247" applyFont="1" applyBorder="1" applyAlignment="1">
      <alignment horizontal="left" vertical="center" wrapText="1"/>
    </xf>
    <xf numFmtId="4" fontId="132" fillId="0" borderId="59" xfId="1247" applyNumberFormat="1" applyFont="1" applyBorder="1" applyAlignment="1">
      <alignment horizontal="left" vertical="top" wrapText="1"/>
    </xf>
    <xf numFmtId="168" fontId="133" fillId="0" borderId="59" xfId="1247" applyNumberFormat="1" applyFont="1" applyBorder="1" applyAlignment="1">
      <alignment horizontal="left" vertical="top" wrapText="1"/>
    </xf>
    <xf numFmtId="0" fontId="135" fillId="0" borderId="59" xfId="0" applyFont="1" applyBorder="1" applyAlignment="1">
      <alignment vertical="center" wrapText="1"/>
    </xf>
    <xf numFmtId="0" fontId="133" fillId="0" borderId="59" xfId="0" applyFont="1" applyBorder="1" applyAlignment="1">
      <alignment horizontal="left" vertical="top" wrapText="1"/>
    </xf>
    <xf numFmtId="0" fontId="125" fillId="0" borderId="59" xfId="1247" applyFont="1" applyBorder="1" applyAlignment="1">
      <alignment horizontal="left" vertical="center" wrapText="1"/>
    </xf>
    <xf numFmtId="4" fontId="125" fillId="0" borderId="59" xfId="1247" applyNumberFormat="1" applyFont="1" applyBorder="1" applyAlignment="1">
      <alignment horizontal="center" vertical="center" wrapText="1"/>
    </xf>
    <xf numFmtId="4" fontId="131" fillId="0" borderId="59" xfId="1247" applyNumberFormat="1" applyFont="1" applyBorder="1" applyAlignment="1">
      <alignment horizontal="center" vertical="center" wrapText="1"/>
    </xf>
    <xf numFmtId="4" fontId="125" fillId="0" borderId="59" xfId="1247" applyNumberFormat="1" applyFont="1" applyBorder="1" applyAlignment="1">
      <alignment horizontal="center" vertical="center"/>
    </xf>
    <xf numFmtId="49" fontId="133" fillId="0" borderId="59" xfId="1248" applyNumberFormat="1" applyFont="1" applyBorder="1" applyAlignment="1">
      <alignment horizontal="center" vertical="top"/>
    </xf>
    <xf numFmtId="0" fontId="133" fillId="0" borderId="59" xfId="1248" applyFont="1" applyBorder="1" applyAlignment="1">
      <alignment horizontal="left" vertical="top" wrapText="1"/>
    </xf>
    <xf numFmtId="168" fontId="133" fillId="0" borderId="59" xfId="1248" applyNumberFormat="1" applyFont="1" applyBorder="1" applyAlignment="1">
      <alignment horizontal="left" vertical="top" wrapText="1"/>
    </xf>
    <xf numFmtId="4" fontId="133" fillId="0" borderId="59" xfId="1248" applyNumberFormat="1" applyFont="1" applyBorder="1" applyAlignment="1">
      <alignment horizontal="center" vertical="center"/>
    </xf>
    <xf numFmtId="4" fontId="128" fillId="0" borderId="59" xfId="1248" applyNumberFormat="1" applyFont="1" applyBorder="1" applyAlignment="1">
      <alignment horizontal="center" vertical="center"/>
    </xf>
    <xf numFmtId="4" fontId="128" fillId="0" borderId="59" xfId="1" applyNumberFormat="1" applyFont="1" applyBorder="1" applyAlignment="1">
      <alignment horizontal="center" vertical="center" wrapText="1"/>
    </xf>
    <xf numFmtId="168" fontId="128" fillId="0" borderId="59" xfId="1248" applyNumberFormat="1" applyFont="1" applyFill="1" applyBorder="1" applyAlignment="1">
      <alignment horizontal="left" vertical="top" wrapText="1"/>
    </xf>
    <xf numFmtId="0" fontId="133" fillId="0" borderId="59" xfId="1249" applyFont="1" applyBorder="1" applyAlignment="1">
      <alignment horizontal="left" vertical="top" wrapText="1"/>
    </xf>
    <xf numFmtId="0" fontId="133" fillId="0" borderId="59" xfId="1248" applyFont="1" applyBorder="1" applyAlignment="1">
      <alignment vertical="top" wrapText="1"/>
    </xf>
    <xf numFmtId="0" fontId="130" fillId="0" borderId="59" xfId="1465" applyFont="1" applyBorder="1" applyAlignment="1">
      <alignment horizontal="center" vertical="center" wrapText="1"/>
    </xf>
    <xf numFmtId="0" fontId="130" fillId="0" borderId="59" xfId="1465" applyFont="1" applyBorder="1" applyAlignment="1">
      <alignment vertical="center" wrapText="1"/>
    </xf>
    <xf numFmtId="0" fontId="130" fillId="0" borderId="59" xfId="1465" applyFont="1" applyBorder="1" applyAlignment="1">
      <alignment horizontal="left" vertical="center" wrapText="1"/>
    </xf>
    <xf numFmtId="0" fontId="130" fillId="0" borderId="59" xfId="1465" applyFont="1" applyFill="1" applyBorder="1" applyAlignment="1">
      <alignment horizontal="center" vertical="center" wrapText="1"/>
    </xf>
    <xf numFmtId="0" fontId="133" fillId="0" borderId="59" xfId="1465" applyFont="1" applyBorder="1" applyAlignment="1">
      <alignment horizontal="center" vertical="center"/>
    </xf>
    <xf numFmtId="0" fontId="130" fillId="0" borderId="59" xfId="1465" applyFont="1" applyFill="1" applyBorder="1" applyAlignment="1">
      <alignment horizontal="left" vertical="center" wrapText="1"/>
    </xf>
    <xf numFmtId="167" fontId="128" fillId="0" borderId="59" xfId="1" applyNumberFormat="1" applyFont="1" applyBorder="1" applyAlignment="1">
      <alignment horizontal="center" vertical="center"/>
    </xf>
    <xf numFmtId="0" fontId="130" fillId="0" borderId="59" xfId="1465" applyFont="1" applyBorder="1" applyAlignment="1">
      <alignment horizontal="justify" vertical="center" wrapText="1"/>
    </xf>
    <xf numFmtId="49" fontId="128" fillId="0" borderId="59" xfId="1" applyNumberFormat="1" applyFont="1" applyBorder="1" applyAlignment="1">
      <alignment horizontal="center" vertical="top"/>
    </xf>
    <xf numFmtId="0" fontId="128" fillId="3" borderId="59" xfId="1" applyFont="1" applyFill="1" applyBorder="1" applyAlignment="1">
      <alignment vertical="top" wrapText="1"/>
    </xf>
    <xf numFmtId="167" fontId="128" fillId="0" borderId="59" xfId="1" applyNumberFormat="1" applyFont="1" applyBorder="1" applyAlignment="1">
      <alignment vertical="top" wrapText="1"/>
    </xf>
    <xf numFmtId="4" fontId="128" fillId="0" borderId="59" xfId="1" applyNumberFormat="1" applyFont="1" applyBorder="1" applyAlignment="1">
      <alignment vertical="top" wrapText="1"/>
    </xf>
    <xf numFmtId="167" fontId="128" fillId="0" borderId="59" xfId="1" applyNumberFormat="1" applyFont="1" applyBorder="1" applyAlignment="1">
      <alignment horizontal="left" vertical="top" wrapText="1"/>
    </xf>
    <xf numFmtId="49" fontId="128" fillId="0" borderId="59" xfId="1" applyNumberFormat="1" applyFont="1" applyBorder="1" applyAlignment="1">
      <alignment vertical="top"/>
    </xf>
    <xf numFmtId="4" fontId="128" fillId="0" borderId="59" xfId="1" applyNumberFormat="1" applyFont="1" applyBorder="1" applyAlignment="1">
      <alignment vertical="center" wrapText="1"/>
    </xf>
    <xf numFmtId="4" fontId="128" fillId="3" borderId="59" xfId="1" applyNumberFormat="1" applyFont="1" applyFill="1" applyBorder="1" applyAlignment="1">
      <alignment vertical="center" wrapText="1"/>
    </xf>
    <xf numFmtId="49" fontId="128" fillId="0" borderId="59" xfId="1" applyNumberFormat="1" applyFont="1" applyBorder="1" applyAlignment="1">
      <alignment horizontal="center" vertical="top" wrapText="1"/>
    </xf>
    <xf numFmtId="0" fontId="128" fillId="0" borderId="59" xfId="1" applyFont="1" applyBorder="1" applyAlignment="1">
      <alignment horizontal="left" vertical="top" wrapText="1"/>
    </xf>
    <xf numFmtId="4" fontId="128" fillId="0" borderId="59" xfId="1" applyNumberFormat="1" applyFont="1" applyBorder="1" applyAlignment="1">
      <alignment horizontal="left" vertical="top" wrapText="1"/>
    </xf>
    <xf numFmtId="0" fontId="128" fillId="3" borderId="59" xfId="1" applyFont="1" applyFill="1" applyBorder="1" applyAlignment="1">
      <alignment horizontal="justify" vertical="top" wrapText="1"/>
    </xf>
    <xf numFmtId="49" fontId="125" fillId="0" borderId="59" xfId="1" applyNumberFormat="1" applyFont="1" applyBorder="1" applyAlignment="1">
      <alignment horizontal="center" vertical="top" wrapText="1"/>
    </xf>
    <xf numFmtId="0" fontId="125" fillId="0" borderId="59" xfId="1" applyFont="1" applyBorder="1" applyAlignment="1">
      <alignment horizontal="left" vertical="top" wrapText="1"/>
    </xf>
    <xf numFmtId="167" fontId="125" fillId="0" borderId="59" xfId="1" applyNumberFormat="1" applyFont="1" applyBorder="1" applyAlignment="1">
      <alignment horizontal="left" vertical="top" wrapText="1"/>
    </xf>
    <xf numFmtId="4" fontId="125" fillId="0" borderId="59" xfId="1" applyNumberFormat="1" applyFont="1" applyBorder="1" applyAlignment="1">
      <alignment horizontal="left" vertical="top" wrapText="1"/>
    </xf>
    <xf numFmtId="0" fontId="128" fillId="0" borderId="59" xfId="1" applyFont="1" applyBorder="1" applyAlignment="1">
      <alignment vertical="top" wrapText="1"/>
    </xf>
    <xf numFmtId="0" fontId="125" fillId="0" borderId="59" xfId="1" applyFont="1" applyBorder="1" applyAlignment="1">
      <alignment horizontal="center" vertical="center" wrapText="1"/>
    </xf>
    <xf numFmtId="4" fontId="125" fillId="0" borderId="59" xfId="1" applyNumberFormat="1" applyFont="1" applyBorder="1" applyAlignment="1">
      <alignment horizontal="center" vertical="center"/>
    </xf>
    <xf numFmtId="4" fontId="125" fillId="0" borderId="59" xfId="1" applyNumberFormat="1" applyFont="1" applyBorder="1" applyAlignment="1">
      <alignment horizontal="left" vertical="center"/>
    </xf>
    <xf numFmtId="49" fontId="125" fillId="0" borderId="59" xfId="1" applyNumberFormat="1" applyFont="1" applyBorder="1" applyAlignment="1">
      <alignment horizontal="left" vertical="top" wrapText="1"/>
    </xf>
    <xf numFmtId="4" fontId="128" fillId="0" borderId="59" xfId="1" applyNumberFormat="1" applyFont="1" applyBorder="1" applyAlignment="1">
      <alignment horizontal="center" vertical="center"/>
    </xf>
    <xf numFmtId="4" fontId="128" fillId="3" borderId="59" xfId="1" applyNumberFormat="1" applyFont="1" applyFill="1" applyBorder="1" applyAlignment="1">
      <alignment horizontal="center" vertical="center"/>
    </xf>
    <xf numFmtId="4" fontId="125" fillId="3" borderId="59" xfId="1" applyNumberFormat="1" applyFont="1" applyFill="1" applyBorder="1" applyAlignment="1">
      <alignment horizontal="center" vertical="center"/>
    </xf>
    <xf numFmtId="4" fontId="125" fillId="0" borderId="59" xfId="1" applyNumberFormat="1" applyFont="1" applyBorder="1" applyAlignment="1">
      <alignment horizontal="left" vertical="top"/>
    </xf>
    <xf numFmtId="0" fontId="130" fillId="0" borderId="59" xfId="840" applyFont="1" applyBorder="1" applyAlignment="1">
      <alignment horizontal="left" vertical="top" wrapText="1"/>
    </xf>
    <xf numFmtId="4" fontId="130" fillId="0" borderId="59" xfId="840" applyNumberFormat="1" applyFont="1" applyBorder="1" applyAlignment="1">
      <alignment horizontal="center" vertical="center" wrapText="1"/>
    </xf>
    <xf numFmtId="4" fontId="130" fillId="0" borderId="59" xfId="840" applyNumberFormat="1" applyFont="1" applyFill="1" applyBorder="1" applyAlignment="1">
      <alignment horizontal="center" vertical="center" wrapText="1"/>
    </xf>
    <xf numFmtId="4" fontId="128" fillId="0" borderId="59" xfId="840" applyNumberFormat="1" applyFont="1" applyBorder="1" applyAlignment="1">
      <alignment horizontal="center" vertical="center"/>
    </xf>
    <xf numFmtId="49" fontId="128" fillId="0" borderId="59" xfId="840" applyNumberFormat="1" applyFont="1" applyBorder="1" applyAlignment="1">
      <alignment vertical="center" wrapText="1"/>
    </xf>
    <xf numFmtId="49" fontId="130" fillId="0" borderId="59" xfId="840" applyNumberFormat="1" applyFont="1" applyBorder="1" applyAlignment="1">
      <alignment vertical="top" wrapText="1"/>
    </xf>
    <xf numFmtId="168" fontId="130" fillId="0" borderId="59" xfId="840" applyNumberFormat="1" applyFont="1" applyBorder="1" applyAlignment="1">
      <alignment vertical="top" wrapText="1"/>
    </xf>
    <xf numFmtId="168" fontId="130" fillId="3" borderId="59" xfId="840" applyNumberFormat="1" applyFont="1" applyFill="1" applyBorder="1" applyAlignment="1">
      <alignment vertical="top" wrapText="1"/>
    </xf>
    <xf numFmtId="0" fontId="129" fillId="0" borderId="59" xfId="840" applyFont="1" applyBorder="1" applyAlignment="1">
      <alignment horizontal="left" vertical="top" wrapText="1"/>
    </xf>
    <xf numFmtId="4" fontId="129" fillId="0" borderId="59" xfId="840" applyNumberFormat="1" applyFont="1" applyBorder="1" applyAlignment="1">
      <alignment horizontal="center" vertical="center" wrapText="1"/>
    </xf>
    <xf numFmtId="4" fontId="129" fillId="0" borderId="59" xfId="840" applyNumberFormat="1" applyFont="1" applyFill="1" applyBorder="1" applyAlignment="1">
      <alignment horizontal="center" vertical="center" wrapText="1"/>
    </xf>
    <xf numFmtId="4" fontId="125" fillId="0" borderId="59" xfId="840" applyNumberFormat="1" applyFont="1" applyBorder="1" applyAlignment="1">
      <alignment horizontal="center" vertical="center"/>
    </xf>
    <xf numFmtId="0" fontId="135" fillId="0" borderId="59" xfId="1" applyFont="1" applyBorder="1" applyAlignment="1">
      <alignment horizontal="left" vertical="top" wrapText="1"/>
    </xf>
    <xf numFmtId="0" fontId="128" fillId="0" borderId="17" xfId="1452" applyFont="1" applyFill="1" applyBorder="1" applyAlignment="1">
      <alignment horizontal="left" vertical="top" wrapText="1"/>
    </xf>
    <xf numFmtId="167" fontId="128" fillId="0" borderId="17" xfId="1" applyNumberFormat="1" applyFont="1" applyFill="1" applyBorder="1" applyAlignment="1">
      <alignment horizontal="center" vertical="center" wrapText="1"/>
    </xf>
    <xf numFmtId="0" fontId="132" fillId="0" borderId="59" xfId="1" applyFont="1" applyFill="1" applyBorder="1" applyAlignment="1">
      <alignment horizontal="center" vertical="top" wrapText="1"/>
    </xf>
    <xf numFmtId="0" fontId="128" fillId="0" borderId="59" xfId="895" applyFont="1" applyFill="1" applyBorder="1" applyAlignment="1">
      <alignment horizontal="left" vertical="top" wrapText="1"/>
    </xf>
    <xf numFmtId="168" fontId="128" fillId="0" borderId="59" xfId="895" applyNumberFormat="1" applyFont="1" applyBorder="1" applyAlignment="1">
      <alignment horizontal="center" vertical="center" wrapText="1"/>
    </xf>
    <xf numFmtId="4" fontId="128" fillId="0" borderId="59" xfId="895" applyNumberFormat="1" applyFont="1" applyFill="1" applyBorder="1" applyAlignment="1">
      <alignment horizontal="center" vertical="center" wrapText="1"/>
    </xf>
    <xf numFmtId="4" fontId="128" fillId="0" borderId="59" xfId="895" applyNumberFormat="1" applyFont="1" applyBorder="1" applyAlignment="1">
      <alignment horizontal="center" vertical="center" wrapText="1"/>
    </xf>
    <xf numFmtId="0" fontId="128" fillId="0" borderId="59" xfId="1452" applyFont="1" applyBorder="1" applyAlignment="1">
      <alignment horizontal="left" vertical="top" wrapText="1"/>
    </xf>
    <xf numFmtId="167" fontId="128" fillId="0" borderId="59" xfId="1" applyNumberFormat="1" applyFont="1" applyFill="1" applyBorder="1" applyAlignment="1">
      <alignment horizontal="center" vertical="center" wrapText="1"/>
    </xf>
    <xf numFmtId="0" fontId="128" fillId="0" borderId="59" xfId="1452" applyFont="1" applyFill="1" applyBorder="1" applyAlignment="1">
      <alignment horizontal="left" vertical="top" wrapText="1"/>
    </xf>
    <xf numFmtId="0" fontId="132" fillId="0" borderId="59" xfId="1" applyFont="1" applyFill="1" applyBorder="1" applyAlignment="1">
      <alignment vertical="top" wrapText="1"/>
    </xf>
    <xf numFmtId="0" fontId="133" fillId="0" borderId="59" xfId="1" applyFont="1" applyFill="1" applyBorder="1" applyAlignment="1">
      <alignment horizontal="left" wrapText="1"/>
    </xf>
    <xf numFmtId="0" fontId="133" fillId="0" borderId="59" xfId="1" applyFont="1" applyFill="1" applyBorder="1" applyAlignment="1">
      <alignment horizontal="left" vertical="top" wrapText="1"/>
    </xf>
    <xf numFmtId="0" fontId="133" fillId="0" borderId="59" xfId="1" applyFont="1" applyFill="1" applyBorder="1" applyAlignment="1">
      <alignment horizontal="left" vertical="center" wrapText="1"/>
    </xf>
    <xf numFmtId="0" fontId="133" fillId="0" borderId="17" xfId="1" applyFont="1" applyFill="1" applyBorder="1" applyAlignment="1">
      <alignment horizontal="left" vertical="center" wrapText="1"/>
    </xf>
    <xf numFmtId="2" fontId="128" fillId="0" borderId="17" xfId="1" applyNumberFormat="1" applyFont="1" applyFill="1" applyBorder="1" applyAlignment="1">
      <alignment horizontal="center" vertical="center" wrapText="1"/>
    </xf>
    <xf numFmtId="0" fontId="128" fillId="0" borderId="59" xfId="895" applyFont="1" applyFill="1" applyBorder="1" applyAlignment="1">
      <alignment horizontal="center" vertical="top" wrapText="1"/>
    </xf>
    <xf numFmtId="168" fontId="132" fillId="0" borderId="59" xfId="1" applyNumberFormat="1" applyFont="1" applyFill="1" applyBorder="1" applyAlignment="1">
      <alignment horizontal="center" vertical="center" wrapText="1"/>
    </xf>
    <xf numFmtId="0" fontId="128" fillId="0" borderId="59" xfId="1" applyFont="1" applyFill="1" applyBorder="1" applyAlignment="1">
      <alignment horizontal="center" vertical="top" wrapText="1"/>
    </xf>
    <xf numFmtId="0" fontId="153" fillId="0" borderId="59" xfId="1" applyFont="1" applyFill="1" applyBorder="1" applyAlignment="1">
      <alignment horizontal="left" vertical="top" wrapText="1"/>
    </xf>
    <xf numFmtId="0" fontId="128" fillId="0" borderId="59" xfId="1" applyFont="1" applyFill="1" applyBorder="1" applyAlignment="1">
      <alignment vertical="top" wrapText="1"/>
    </xf>
    <xf numFmtId="167" fontId="128" fillId="0" borderId="59" xfId="1" applyNumberFormat="1" applyFont="1" applyBorder="1" applyAlignment="1">
      <alignment horizontal="justify" vertical="top"/>
    </xf>
    <xf numFmtId="49" fontId="125" fillId="0" borderId="59" xfId="1" applyNumberFormat="1" applyFont="1" applyBorder="1" applyAlignment="1">
      <alignment horizontal="center" vertical="top"/>
    </xf>
    <xf numFmtId="168" fontId="125" fillId="0" borderId="59" xfId="1" applyNumberFormat="1" applyFont="1" applyBorder="1" applyAlignment="1">
      <alignment horizontal="justify" vertical="center"/>
    </xf>
    <xf numFmtId="167" fontId="136" fillId="0" borderId="59" xfId="1" applyNumberFormat="1" applyFont="1" applyBorder="1" applyAlignment="1">
      <alignment horizontal="justify" vertical="top"/>
    </xf>
    <xf numFmtId="167" fontId="125" fillId="0" borderId="59" xfId="1" applyNumberFormat="1" applyFont="1" applyBorder="1" applyAlignment="1">
      <alignment horizontal="justify" vertical="center" wrapText="1"/>
    </xf>
    <xf numFmtId="167" fontId="136" fillId="0" borderId="59" xfId="1" applyNumberFormat="1" applyFont="1" applyBorder="1" applyAlignment="1">
      <alignment horizontal="justify" vertical="top" wrapText="1"/>
    </xf>
    <xf numFmtId="167" fontId="138" fillId="0" borderId="59" xfId="1" applyNumberFormat="1" applyFont="1" applyBorder="1" applyAlignment="1">
      <alignment horizontal="justify" vertical="top" wrapText="1"/>
    </xf>
    <xf numFmtId="2" fontId="128" fillId="0" borderId="59" xfId="1" applyNumberFormat="1" applyFont="1" applyBorder="1" applyAlignment="1">
      <alignment horizontal="left" vertical="top" wrapText="1"/>
    </xf>
    <xf numFmtId="167" fontId="128" fillId="0" borderId="59" xfId="1" applyNumberFormat="1" applyFont="1" applyBorder="1" applyAlignment="1">
      <alignment vertical="top"/>
    </xf>
    <xf numFmtId="0" fontId="129" fillId="0" borderId="59" xfId="1" applyFont="1" applyBorder="1" applyAlignment="1" applyProtection="1">
      <alignment horizontal="left" vertical="top" wrapText="1"/>
      <protection locked="0"/>
    </xf>
    <xf numFmtId="167" fontId="125" fillId="0" borderId="59" xfId="1" applyNumberFormat="1" applyFont="1" applyBorder="1" applyAlignment="1">
      <alignment horizontal="center" vertical="center" wrapText="1"/>
    </xf>
    <xf numFmtId="167" fontId="125" fillId="0" borderId="59" xfId="1" applyNumberFormat="1" applyFont="1" applyBorder="1" applyAlignment="1">
      <alignment horizontal="center" vertical="top" wrapText="1"/>
    </xf>
    <xf numFmtId="167" fontId="136" fillId="0" borderId="59" xfId="1" applyNumberFormat="1" applyFont="1" applyBorder="1" applyAlignment="1">
      <alignment horizontal="center" vertical="top"/>
    </xf>
    <xf numFmtId="2" fontId="125" fillId="0" borderId="59" xfId="1" applyNumberFormat="1" applyFont="1" applyBorder="1" applyAlignment="1">
      <alignment horizontal="center" vertical="center" wrapText="1"/>
    </xf>
    <xf numFmtId="167" fontId="128" fillId="0" borderId="59" xfId="1" applyNumberFormat="1" applyFont="1" applyBorder="1" applyAlignment="1">
      <alignment vertical="center" wrapText="1"/>
    </xf>
    <xf numFmtId="2" fontId="128" fillId="0" borderId="59" xfId="1" applyNumberFormat="1" applyFont="1" applyBorder="1" applyAlignment="1">
      <alignment horizontal="center" vertical="center" wrapText="1"/>
    </xf>
    <xf numFmtId="0" fontId="133" fillId="0" borderId="59" xfId="0" applyFont="1" applyBorder="1" applyAlignment="1">
      <alignment vertical="center" wrapText="1"/>
    </xf>
    <xf numFmtId="2" fontId="128" fillId="0" borderId="59" xfId="1" applyNumberFormat="1" applyFont="1" applyBorder="1" applyAlignment="1">
      <alignment horizontal="center" vertical="center"/>
    </xf>
    <xf numFmtId="0" fontId="133" fillId="0" borderId="59" xfId="0" applyFont="1" applyBorder="1" applyAlignment="1">
      <alignment horizontal="justify" vertical="top" wrapText="1"/>
    </xf>
    <xf numFmtId="0" fontId="133" fillId="0" borderId="59" xfId="0" applyFont="1" applyBorder="1" applyAlignment="1">
      <alignment horizontal="justify" vertical="center" wrapText="1"/>
    </xf>
    <xf numFmtId="0" fontId="135" fillId="0" borderId="59" xfId="0" applyFont="1" applyBorder="1" applyAlignment="1">
      <alignment vertical="top" wrapText="1"/>
    </xf>
    <xf numFmtId="2" fontId="125" fillId="0" borderId="59" xfId="1" applyNumberFormat="1" applyFont="1" applyBorder="1" applyAlignment="1">
      <alignment horizontal="center" vertical="center"/>
    </xf>
    <xf numFmtId="0" fontId="135" fillId="0" borderId="59" xfId="0" applyFont="1" applyBorder="1" applyAlignment="1">
      <alignment horizontal="justify" vertical="top" wrapText="1"/>
    </xf>
    <xf numFmtId="4" fontId="129" fillId="0" borderId="59" xfId="1" applyNumberFormat="1" applyFont="1" applyBorder="1" applyAlignment="1" applyProtection="1">
      <alignment horizontal="center" vertical="center" wrapText="1"/>
      <protection locked="0"/>
    </xf>
    <xf numFmtId="4" fontId="129" fillId="3" borderId="59" xfId="1" applyNumberFormat="1" applyFont="1" applyFill="1" applyBorder="1" applyAlignment="1" applyProtection="1">
      <alignment horizontal="center" vertical="center" wrapText="1"/>
      <protection locked="0"/>
    </xf>
    <xf numFmtId="4" fontId="128" fillId="0" borderId="59" xfId="1" applyNumberFormat="1" applyFont="1" applyBorder="1" applyAlignment="1">
      <alignment vertical="top"/>
    </xf>
    <xf numFmtId="0" fontId="130" fillId="0" borderId="59" xfId="1" applyFont="1" applyBorder="1" applyAlignment="1" applyProtection="1">
      <alignment horizontal="left" vertical="top" wrapText="1"/>
      <protection locked="0"/>
    </xf>
    <xf numFmtId="4" fontId="130" fillId="0" borderId="59" xfId="1" applyNumberFormat="1" applyFont="1" applyBorder="1" applyAlignment="1" applyProtection="1">
      <alignment horizontal="center" vertical="center" wrapText="1"/>
      <protection locked="0"/>
    </xf>
    <xf numFmtId="4" fontId="130" fillId="3" borderId="59" xfId="1" applyNumberFormat="1" applyFont="1" applyFill="1" applyBorder="1" applyAlignment="1" applyProtection="1">
      <alignment horizontal="center" vertical="center" wrapText="1"/>
      <protection locked="0"/>
    </xf>
    <xf numFmtId="4" fontId="130" fillId="0" borderId="59" xfId="1" applyNumberFormat="1" applyFont="1" applyBorder="1" applyAlignment="1" applyProtection="1">
      <alignment vertical="top" wrapText="1"/>
      <protection locked="0"/>
    </xf>
    <xf numFmtId="0" fontId="130" fillId="0" borderId="59" xfId="1" applyFont="1" applyBorder="1" applyAlignment="1" applyProtection="1">
      <alignment vertical="top" wrapText="1"/>
      <protection locked="0"/>
    </xf>
    <xf numFmtId="0" fontId="129" fillId="3" borderId="59" xfId="1" applyFont="1" applyFill="1" applyBorder="1" applyAlignment="1" applyProtection="1">
      <alignment horizontal="left" vertical="top" wrapText="1"/>
      <protection locked="0"/>
    </xf>
    <xf numFmtId="4" fontId="128" fillId="3" borderId="59" xfId="1" applyNumberFormat="1" applyFont="1" applyFill="1" applyBorder="1" applyAlignment="1">
      <alignment vertical="top"/>
    </xf>
    <xf numFmtId="0" fontId="125" fillId="3" borderId="59" xfId="1" applyFont="1" applyFill="1" applyBorder="1" applyAlignment="1">
      <alignment vertical="top" wrapText="1"/>
    </xf>
    <xf numFmtId="168" fontId="130" fillId="0" borderId="59" xfId="1" applyNumberFormat="1" applyFont="1" applyBorder="1" applyAlignment="1" applyProtection="1">
      <alignment horizontal="left" vertical="top" wrapText="1"/>
      <protection locked="0"/>
    </xf>
    <xf numFmtId="168" fontId="130" fillId="0" borderId="59" xfId="1" applyNumberFormat="1" applyFont="1" applyBorder="1" applyAlignment="1" applyProtection="1">
      <alignment vertical="top" wrapText="1"/>
      <protection locked="0"/>
    </xf>
    <xf numFmtId="168" fontId="129" fillId="0" borderId="59" xfId="1" applyNumberFormat="1" applyFont="1" applyBorder="1" applyAlignment="1" applyProtection="1">
      <alignment horizontal="left" vertical="top" wrapText="1"/>
      <protection locked="0"/>
    </xf>
    <xf numFmtId="2" fontId="128" fillId="3" borderId="59" xfId="1" applyNumberFormat="1" applyFont="1" applyFill="1" applyBorder="1" applyAlignment="1">
      <alignment vertical="top"/>
    </xf>
    <xf numFmtId="49" fontId="128" fillId="0" borderId="59" xfId="1" applyNumberFormat="1" applyFont="1" applyFill="1" applyBorder="1" applyAlignment="1">
      <alignment horizontal="center" vertical="center" wrapText="1"/>
    </xf>
    <xf numFmtId="173" fontId="128" fillId="0" borderId="59" xfId="1" applyNumberFormat="1" applyFont="1" applyFill="1" applyBorder="1" applyAlignment="1">
      <alignment horizontal="center" vertical="center" wrapText="1"/>
    </xf>
    <xf numFmtId="49" fontId="125" fillId="0" borderId="59" xfId="1" applyNumberFormat="1" applyFont="1" applyFill="1" applyBorder="1" applyAlignment="1">
      <alignment horizontal="left" vertical="top" wrapText="1"/>
    </xf>
    <xf numFmtId="0" fontId="125" fillId="0" borderId="59" xfId="1" applyFont="1" applyFill="1" applyBorder="1" applyAlignment="1">
      <alignment horizontal="left" vertical="top" wrapText="1"/>
    </xf>
    <xf numFmtId="0" fontId="128" fillId="0" borderId="59" xfId="840" applyFont="1" applyFill="1" applyBorder="1" applyAlignment="1">
      <alignment horizontal="left" vertical="top" wrapText="1"/>
    </xf>
    <xf numFmtId="49" fontId="125" fillId="0" borderId="59" xfId="1" applyNumberFormat="1" applyFont="1" applyFill="1" applyBorder="1" applyAlignment="1">
      <alignment vertical="center" wrapText="1"/>
    </xf>
    <xf numFmtId="0" fontId="125" fillId="0" borderId="59" xfId="1" applyFont="1" applyFill="1" applyBorder="1" applyAlignment="1">
      <alignment vertical="top" wrapText="1"/>
    </xf>
    <xf numFmtId="0" fontId="125" fillId="0" borderId="59" xfId="840" applyFont="1" applyFill="1" applyBorder="1" applyAlignment="1">
      <alignment horizontal="left" vertical="top" wrapText="1"/>
    </xf>
    <xf numFmtId="4" fontId="125" fillId="0" borderId="59" xfId="1" applyNumberFormat="1" applyFont="1" applyFill="1" applyBorder="1" applyAlignment="1">
      <alignment vertical="top" wrapText="1"/>
    </xf>
    <xf numFmtId="168" fontId="125" fillId="0" borderId="59" xfId="1" applyNumberFormat="1" applyFont="1" applyFill="1" applyBorder="1" applyAlignment="1">
      <alignment vertical="top" wrapText="1"/>
    </xf>
    <xf numFmtId="49" fontId="125" fillId="0" borderId="59" xfId="840" applyNumberFormat="1" applyFont="1" applyFill="1" applyBorder="1" applyAlignment="1">
      <alignment horizontal="center" vertical="center"/>
    </xf>
    <xf numFmtId="49" fontId="125" fillId="0" borderId="59" xfId="840" applyNumberFormat="1" applyFont="1" applyFill="1" applyBorder="1" applyAlignment="1">
      <alignment horizontal="left" vertical="center" wrapText="1"/>
    </xf>
    <xf numFmtId="0" fontId="125" fillId="0" borderId="59" xfId="903" applyFont="1" applyFill="1" applyBorder="1" applyAlignment="1">
      <alignment vertical="center" wrapText="1"/>
    </xf>
    <xf numFmtId="4" fontId="125" fillId="0" borderId="59" xfId="840" applyNumberFormat="1" applyFont="1" applyFill="1" applyBorder="1" applyAlignment="1">
      <alignment horizontal="center" vertical="center"/>
    </xf>
    <xf numFmtId="4" fontId="125" fillId="0" borderId="59" xfId="840" applyNumberFormat="1" applyFont="1" applyFill="1" applyBorder="1" applyAlignment="1">
      <alignment horizontal="center" vertical="center" wrapText="1"/>
    </xf>
    <xf numFmtId="4" fontId="125" fillId="0" borderId="59" xfId="840" applyNumberFormat="1" applyFont="1" applyFill="1" applyBorder="1" applyAlignment="1">
      <alignment horizontal="center" vertical="top"/>
    </xf>
    <xf numFmtId="168" fontId="125" fillId="0" borderId="59" xfId="840" applyNumberFormat="1" applyFont="1" applyFill="1" applyBorder="1" applyAlignment="1">
      <alignment horizontal="justify" vertical="top" wrapText="1"/>
    </xf>
    <xf numFmtId="0" fontId="128" fillId="0" borderId="59" xfId="0" applyFont="1" applyFill="1" applyBorder="1" applyAlignment="1">
      <alignment vertical="top" wrapText="1"/>
    </xf>
    <xf numFmtId="4" fontId="128" fillId="0" borderId="59" xfId="0" applyNumberFormat="1" applyFont="1" applyFill="1" applyBorder="1" applyAlignment="1">
      <alignment horizontal="center" vertical="center" wrapText="1"/>
    </xf>
    <xf numFmtId="4" fontId="128" fillId="0" borderId="59" xfId="1" applyNumberFormat="1" applyFont="1" applyFill="1" applyBorder="1" applyAlignment="1">
      <alignment horizontal="left" vertical="top" wrapText="1"/>
    </xf>
    <xf numFmtId="168" fontId="128" fillId="0" borderId="59" xfId="1" applyNumberFormat="1" applyFont="1" applyFill="1" applyBorder="1" applyAlignment="1">
      <alignment horizontal="left" vertical="top" wrapText="1"/>
    </xf>
    <xf numFmtId="49" fontId="125" fillId="0" borderId="59" xfId="1" applyNumberFormat="1" applyFont="1" applyFill="1" applyBorder="1" applyAlignment="1">
      <alignment horizontal="center" vertical="center" wrapText="1"/>
    </xf>
    <xf numFmtId="4" fontId="125" fillId="0" borderId="59" xfId="1" applyNumberFormat="1" applyFont="1" applyFill="1" applyBorder="1" applyAlignment="1">
      <alignment vertical="center" wrapText="1"/>
    </xf>
    <xf numFmtId="49" fontId="128" fillId="0" borderId="59" xfId="1" applyNumberFormat="1" applyFont="1" applyFill="1" applyBorder="1" applyAlignment="1">
      <alignment vertical="center" wrapText="1"/>
    </xf>
    <xf numFmtId="4" fontId="128" fillId="0" borderId="59" xfId="1" applyNumberFormat="1" applyFont="1" applyFill="1" applyBorder="1" applyAlignment="1">
      <alignment vertical="top" wrapText="1"/>
    </xf>
    <xf numFmtId="168" fontId="128" fillId="0" borderId="59" xfId="1" applyNumberFormat="1" applyFont="1" applyFill="1" applyBorder="1" applyAlignment="1">
      <alignment vertical="top" wrapText="1"/>
    </xf>
    <xf numFmtId="0" fontId="128" fillId="0" borderId="59" xfId="840" applyFont="1" applyFill="1" applyBorder="1" applyAlignment="1">
      <alignment vertical="top" wrapText="1"/>
    </xf>
    <xf numFmtId="0" fontId="125" fillId="0" borderId="59" xfId="840" applyFont="1" applyFill="1" applyBorder="1" applyAlignment="1">
      <alignment vertical="center"/>
    </xf>
    <xf numFmtId="0" fontId="125" fillId="0" borderId="59" xfId="895" applyFont="1" applyBorder="1" applyAlignment="1">
      <alignment horizontal="left" vertical="top" wrapText="1"/>
    </xf>
    <xf numFmtId="4" fontId="125" fillId="0" borderId="59" xfId="895" applyNumberFormat="1" applyFont="1" applyFill="1" applyBorder="1" applyAlignment="1">
      <alignment horizontal="center" vertical="center" wrapText="1"/>
    </xf>
    <xf numFmtId="4" fontId="125" fillId="0" borderId="59" xfId="895" applyNumberFormat="1" applyFont="1" applyBorder="1" applyAlignment="1">
      <alignment horizontal="center" vertical="center" wrapText="1"/>
    </xf>
    <xf numFmtId="1" fontId="125" fillId="0" borderId="59" xfId="895" applyNumberFormat="1" applyFont="1" applyBorder="1" applyAlignment="1">
      <alignment horizontal="left" vertical="top"/>
    </xf>
    <xf numFmtId="1" fontId="125" fillId="0" borderId="59" xfId="895" applyNumberFormat="1" applyFont="1" applyBorder="1" applyAlignment="1">
      <alignment horizontal="center" vertical="top"/>
    </xf>
    <xf numFmtId="1" fontId="125" fillId="0" borderId="59" xfId="895" applyNumberFormat="1" applyFont="1" applyFill="1" applyBorder="1" applyAlignment="1">
      <alignment horizontal="left" vertical="top" wrapText="1"/>
    </xf>
    <xf numFmtId="1" fontId="125" fillId="0" borderId="59" xfId="895" applyNumberFormat="1" applyFont="1" applyBorder="1" applyAlignment="1">
      <alignment horizontal="justify" vertical="top" wrapText="1"/>
    </xf>
    <xf numFmtId="0" fontId="128" fillId="0" borderId="59" xfId="895" applyFont="1" applyBorder="1" applyAlignment="1">
      <alignment horizontal="center" vertical="top" wrapText="1"/>
    </xf>
    <xf numFmtId="1" fontId="128" fillId="0" borderId="59" xfId="895" applyNumberFormat="1" applyFont="1" applyBorder="1" applyAlignment="1">
      <alignment horizontal="left" vertical="top" wrapText="1"/>
    </xf>
    <xf numFmtId="0" fontId="128" fillId="0" borderId="59" xfId="895" applyFont="1" applyBorder="1" applyAlignment="1">
      <alignment horizontal="left" vertical="top" wrapText="1"/>
    </xf>
    <xf numFmtId="1" fontId="125" fillId="0" borderId="59" xfId="895" applyNumberFormat="1" applyFont="1" applyBorder="1" applyAlignment="1">
      <alignment horizontal="left" vertical="top" wrapText="1"/>
    </xf>
    <xf numFmtId="1" fontId="128" fillId="0" borderId="59" xfId="895" applyNumberFormat="1" applyFont="1" applyBorder="1" applyAlignment="1">
      <alignment vertical="top" wrapText="1"/>
    </xf>
    <xf numFmtId="1" fontId="128" fillId="0" borderId="59" xfId="895" applyNumberFormat="1" applyFont="1" applyBorder="1" applyAlignment="1">
      <alignment horizontal="justify" vertical="top" wrapText="1"/>
    </xf>
    <xf numFmtId="4" fontId="135" fillId="0" borderId="59" xfId="895" applyNumberFormat="1" applyFont="1" applyFill="1" applyBorder="1" applyAlignment="1">
      <alignment horizontal="center" vertical="center" wrapText="1"/>
    </xf>
    <xf numFmtId="4" fontId="135" fillId="0" borderId="59" xfId="895" applyNumberFormat="1" applyFont="1" applyBorder="1" applyAlignment="1">
      <alignment horizontal="center" vertical="center" wrapText="1"/>
    </xf>
    <xf numFmtId="1" fontId="128" fillId="0" borderId="59" xfId="895" applyNumberFormat="1" applyFont="1" applyFill="1" applyBorder="1" applyAlignment="1">
      <alignment horizontal="left" vertical="top" wrapText="1"/>
    </xf>
    <xf numFmtId="2" fontId="43" fillId="0" borderId="0" xfId="895" applyNumberFormat="1" applyFont="1" applyAlignment="1">
      <alignment vertical="center" wrapText="1"/>
    </xf>
    <xf numFmtId="2" fontId="128" fillId="0" borderId="1" xfId="895" applyNumberFormat="1" applyFont="1" applyBorder="1" applyAlignment="1">
      <alignment horizontal="center" vertical="center" wrapText="1"/>
    </xf>
    <xf numFmtId="2" fontId="125" fillId="0" borderId="59" xfId="895" applyNumberFormat="1" applyFont="1" applyBorder="1" applyAlignment="1">
      <alignment horizontal="center" vertical="center" wrapText="1"/>
    </xf>
    <xf numFmtId="2" fontId="125" fillId="0" borderId="1" xfId="895" applyNumberFormat="1" applyFont="1" applyBorder="1" applyAlignment="1">
      <alignment horizontal="center" vertical="center" wrapText="1"/>
    </xf>
    <xf numFmtId="2" fontId="125" fillId="0" borderId="59" xfId="895" applyNumberFormat="1" applyFont="1" applyBorder="1" applyAlignment="1">
      <alignment horizontal="center" vertical="top"/>
    </xf>
    <xf numFmtId="2" fontId="125" fillId="0" borderId="59" xfId="895" applyNumberFormat="1" applyFont="1" applyBorder="1" applyAlignment="1">
      <alignment horizontal="center" vertical="center"/>
    </xf>
    <xf numFmtId="2" fontId="128" fillId="0" borderId="59" xfId="895" applyNumberFormat="1" applyFont="1" applyBorder="1" applyAlignment="1">
      <alignment horizontal="center" vertical="center" wrapText="1"/>
    </xf>
    <xf numFmtId="2" fontId="128" fillId="0" borderId="1" xfId="895" applyNumberFormat="1" applyFont="1" applyFill="1" applyBorder="1" applyAlignment="1">
      <alignment horizontal="center" vertical="center" wrapText="1"/>
    </xf>
    <xf numFmtId="4" fontId="128" fillId="0" borderId="30" xfId="1" applyNumberFormat="1" applyFont="1" applyBorder="1" applyAlignment="1">
      <alignment horizontal="left" vertical="top" wrapText="1"/>
    </xf>
    <xf numFmtId="0" fontId="125" fillId="0" borderId="0" xfId="902" applyFont="1" applyAlignment="1">
      <alignment horizontal="center" vertical="center" wrapText="1"/>
    </xf>
    <xf numFmtId="0" fontId="124" fillId="0" borderId="30" xfId="1" applyFont="1" applyBorder="1" applyAlignment="1">
      <alignment horizontal="center" vertical="center" wrapText="1"/>
    </xf>
    <xf numFmtId="49" fontId="102" fillId="0" borderId="31" xfId="1" applyNumberFormat="1" applyFont="1" applyBorder="1" applyAlignment="1">
      <alignment horizontal="center" vertical="center" wrapText="1"/>
    </xf>
    <xf numFmtId="49" fontId="102" fillId="0" borderId="60" xfId="1" applyNumberFormat="1" applyFont="1" applyBorder="1" applyAlignment="1">
      <alignment horizontal="center" vertical="center" wrapText="1"/>
    </xf>
    <xf numFmtId="0" fontId="140" fillId="0" borderId="30" xfId="1" applyFont="1" applyBorder="1" applyAlignment="1">
      <alignment horizontal="center" vertical="center"/>
    </xf>
    <xf numFmtId="0" fontId="124" fillId="3" borderId="30" xfId="1" applyFont="1" applyFill="1" applyBorder="1" applyAlignment="1">
      <alignment horizontal="left" vertical="center" wrapText="1"/>
    </xf>
    <xf numFmtId="0" fontId="128" fillId="0" borderId="30" xfId="876" applyFont="1" applyBorder="1" applyAlignment="1">
      <alignment horizontal="center" vertical="center" wrapText="1"/>
    </xf>
    <xf numFmtId="0" fontId="128" fillId="0" borderId="0" xfId="1477" applyFont="1" applyAlignment="1">
      <alignment vertical="center"/>
    </xf>
    <xf numFmtId="49" fontId="128" fillId="0" borderId="30" xfId="876" applyNumberFormat="1" applyFont="1" applyFill="1" applyBorder="1" applyAlignment="1">
      <alignment horizontal="center" vertical="center"/>
    </xf>
    <xf numFmtId="0" fontId="128" fillId="0" borderId="30" xfId="1" applyFont="1" applyBorder="1" applyAlignment="1">
      <alignment vertical="center"/>
    </xf>
    <xf numFmtId="49" fontId="128" fillId="0" borderId="30" xfId="1" applyNumberFormat="1" applyFont="1" applyFill="1" applyBorder="1" applyAlignment="1">
      <alignment horizontal="center" vertical="center" wrapText="1"/>
    </xf>
    <xf numFmtId="0" fontId="128" fillId="0" borderId="30" xfId="1" applyFont="1" applyBorder="1" applyAlignment="1">
      <alignment vertical="center" wrapText="1"/>
    </xf>
    <xf numFmtId="49" fontId="128" fillId="0" borderId="30" xfId="1" applyNumberFormat="1" applyFont="1" applyBorder="1" applyAlignment="1">
      <alignment horizontal="center" vertical="center" wrapText="1"/>
    </xf>
    <xf numFmtId="0" fontId="128" fillId="0" borderId="30" xfId="1" applyFont="1" applyBorder="1" applyAlignment="1">
      <alignment horizontal="left" vertical="center" wrapText="1"/>
    </xf>
    <xf numFmtId="49" fontId="128" fillId="0" borderId="30" xfId="1" applyNumberFormat="1" applyFont="1" applyFill="1" applyBorder="1" applyAlignment="1">
      <alignment horizontal="center" vertical="center"/>
    </xf>
    <xf numFmtId="0" fontId="125" fillId="0" borderId="0" xfId="902" applyFont="1" applyAlignment="1">
      <alignment horizontal="left" vertical="center" wrapText="1"/>
    </xf>
    <xf numFmtId="2" fontId="128" fillId="0" borderId="30" xfId="1" applyNumberFormat="1" applyFont="1" applyBorder="1" applyAlignment="1">
      <alignment horizontal="center" vertical="center" wrapText="1"/>
    </xf>
    <xf numFmtId="167" fontId="128" fillId="0" borderId="30" xfId="1" applyNumberFormat="1" applyFont="1" applyBorder="1" applyAlignment="1">
      <alignment horizontal="center" vertical="center" wrapText="1"/>
    </xf>
    <xf numFmtId="0" fontId="130" fillId="0" borderId="30" xfId="821" applyFont="1" applyBorder="1" applyAlignment="1">
      <alignment horizontal="center" vertical="center" wrapText="1"/>
    </xf>
    <xf numFmtId="1" fontId="130" fillId="0" borderId="30" xfId="821" applyNumberFormat="1" applyFont="1" applyBorder="1" applyAlignment="1">
      <alignment horizontal="center" vertical="center" wrapText="1"/>
    </xf>
    <xf numFmtId="0" fontId="128" fillId="0" borderId="30" xfId="821" applyFont="1" applyBorder="1" applyAlignment="1">
      <alignment horizontal="center" vertical="center" wrapText="1"/>
    </xf>
    <xf numFmtId="49" fontId="129" fillId="3" borderId="30" xfId="821" applyNumberFormat="1" applyFont="1" applyFill="1" applyBorder="1" applyAlignment="1">
      <alignment horizontal="center" vertical="top" wrapText="1"/>
    </xf>
    <xf numFmtId="0" fontId="129" fillId="3" borderId="30" xfId="902" applyFont="1" applyFill="1" applyBorder="1" applyAlignment="1" applyProtection="1">
      <alignment horizontal="left" vertical="top" wrapText="1"/>
      <protection locked="0"/>
    </xf>
    <xf numFmtId="0" fontId="129" fillId="3" borderId="30" xfId="821" applyFont="1" applyFill="1" applyBorder="1" applyAlignment="1">
      <alignment horizontal="left" vertical="top" wrapText="1"/>
    </xf>
    <xf numFmtId="168" fontId="125" fillId="3" borderId="30" xfId="1" applyNumberFormat="1" applyFont="1" applyFill="1" applyBorder="1" applyAlignment="1">
      <alignment horizontal="center" vertical="center" wrapText="1"/>
    </xf>
    <xf numFmtId="167" fontId="129" fillId="3" borderId="30" xfId="821" applyNumberFormat="1" applyFont="1" applyFill="1" applyBorder="1" applyAlignment="1">
      <alignment horizontal="center" vertical="center" wrapText="1"/>
    </xf>
    <xf numFmtId="167" fontId="130" fillId="3" borderId="30" xfId="821" applyNumberFormat="1" applyFont="1" applyFill="1" applyBorder="1" applyAlignment="1">
      <alignment vertical="top" wrapText="1"/>
    </xf>
    <xf numFmtId="168" fontId="129" fillId="3" borderId="30" xfId="821" applyNumberFormat="1" applyFont="1" applyFill="1" applyBorder="1" applyAlignment="1">
      <alignment horizontal="center" vertical="center" wrapText="1"/>
    </xf>
    <xf numFmtId="167" fontId="129" fillId="3" borderId="30" xfId="821" applyNumberFormat="1" applyFont="1" applyFill="1" applyBorder="1" applyAlignment="1">
      <alignment horizontal="justify" vertical="top" wrapText="1"/>
    </xf>
    <xf numFmtId="4" fontId="125" fillId="3" borderId="30" xfId="1" applyNumberFormat="1" applyFont="1" applyFill="1" applyBorder="1" applyAlignment="1">
      <alignment horizontal="center" vertical="center" wrapText="1"/>
    </xf>
    <xf numFmtId="4" fontId="129" fillId="3" borderId="30" xfId="821" applyNumberFormat="1" applyFont="1" applyFill="1" applyBorder="1" applyAlignment="1">
      <alignment horizontal="center" vertical="center" wrapText="1"/>
    </xf>
    <xf numFmtId="4" fontId="130" fillId="3" borderId="30" xfId="821" applyNumberFormat="1" applyFont="1" applyFill="1" applyBorder="1" applyAlignment="1">
      <alignment vertical="top" wrapText="1"/>
    </xf>
    <xf numFmtId="4" fontId="129" fillId="3" borderId="30" xfId="821" applyNumberFormat="1" applyFont="1" applyFill="1" applyBorder="1" applyAlignment="1">
      <alignment horizontal="justify" vertical="top" wrapText="1"/>
    </xf>
    <xf numFmtId="49" fontId="130" fillId="3" borderId="30" xfId="821" applyNumberFormat="1" applyFont="1" applyFill="1" applyBorder="1" applyAlignment="1">
      <alignment horizontal="center" vertical="top" wrapText="1"/>
    </xf>
    <xf numFmtId="0" fontId="130" fillId="3" borderId="30" xfId="902" applyFont="1" applyFill="1" applyBorder="1" applyAlignment="1" applyProtection="1">
      <alignment vertical="top" wrapText="1"/>
      <protection locked="0"/>
    </xf>
    <xf numFmtId="0" fontId="130" fillId="3" borderId="30" xfId="821" applyFont="1" applyFill="1" applyBorder="1" applyAlignment="1">
      <alignment vertical="top" wrapText="1"/>
    </xf>
    <xf numFmtId="4" fontId="128" fillId="3" borderId="30" xfId="1" applyNumberFormat="1" applyFont="1" applyFill="1" applyBorder="1" applyAlignment="1">
      <alignment horizontal="center" vertical="center" wrapText="1"/>
    </xf>
    <xf numFmtId="4" fontId="130" fillId="3" borderId="30" xfId="821" applyNumberFormat="1" applyFont="1" applyFill="1" applyBorder="1" applyAlignment="1">
      <alignment horizontal="center" vertical="center" wrapText="1"/>
    </xf>
    <xf numFmtId="4" fontId="130" fillId="3" borderId="30" xfId="821" applyNumberFormat="1" applyFont="1" applyFill="1" applyBorder="1" applyAlignment="1">
      <alignment horizontal="justify" vertical="top" wrapText="1"/>
    </xf>
    <xf numFmtId="4" fontId="130" fillId="3" borderId="30" xfId="821" applyNumberFormat="1" applyFont="1" applyFill="1" applyBorder="1" applyAlignment="1">
      <alignment horizontal="left" vertical="top" wrapText="1"/>
    </xf>
    <xf numFmtId="4" fontId="128" fillId="3" borderId="30" xfId="0" applyNumberFormat="1" applyFont="1" applyFill="1" applyBorder="1" applyAlignment="1">
      <alignment horizontal="left" vertical="top" wrapText="1"/>
    </xf>
    <xf numFmtId="0" fontId="130" fillId="3" borderId="30" xfId="902" applyFont="1" applyFill="1" applyBorder="1" applyAlignment="1" applyProtection="1">
      <alignment horizontal="left" vertical="top" wrapText="1"/>
      <protection locked="0"/>
    </xf>
    <xf numFmtId="0" fontId="130" fillId="3" borderId="30" xfId="821" applyFont="1" applyFill="1" applyBorder="1" applyAlignment="1">
      <alignment horizontal="left" vertical="top" wrapText="1"/>
    </xf>
    <xf numFmtId="4" fontId="128" fillId="3" borderId="30" xfId="821" applyNumberFormat="1" applyFont="1" applyFill="1" applyBorder="1" applyAlignment="1">
      <alignment horizontal="justify" vertical="center" wrapText="1"/>
    </xf>
    <xf numFmtId="0" fontId="125" fillId="3" borderId="30" xfId="1" applyFont="1" applyFill="1" applyBorder="1" applyAlignment="1">
      <alignment horizontal="left" vertical="top" wrapText="1"/>
    </xf>
    <xf numFmtId="4" fontId="125" fillId="3" borderId="30" xfId="1" applyNumberFormat="1" applyFont="1" applyFill="1" applyBorder="1" applyAlignment="1">
      <alignment vertical="center" wrapText="1"/>
    </xf>
    <xf numFmtId="0" fontId="128" fillId="3" borderId="30" xfId="1" applyFont="1" applyFill="1" applyBorder="1" applyAlignment="1">
      <alignment horizontal="left" vertical="top" wrapText="1"/>
    </xf>
    <xf numFmtId="4" fontId="128" fillId="3" borderId="30" xfId="1" applyNumberFormat="1" applyFont="1" applyFill="1" applyBorder="1" applyAlignment="1">
      <alignment horizontal="justify" vertical="top" wrapText="1"/>
    </xf>
    <xf numFmtId="4" fontId="128" fillId="3" borderId="30" xfId="821" applyNumberFormat="1" applyFont="1" applyFill="1" applyBorder="1" applyAlignment="1">
      <alignment horizontal="left" vertical="top" wrapText="1"/>
    </xf>
    <xf numFmtId="0" fontId="128" fillId="3" borderId="30" xfId="1" applyFont="1" applyFill="1" applyBorder="1" applyAlignment="1">
      <alignment horizontal="justify" vertical="top" wrapText="1"/>
    </xf>
    <xf numFmtId="4" fontId="129" fillId="3" borderId="30" xfId="821" applyNumberFormat="1" applyFont="1" applyFill="1" applyBorder="1" applyAlignment="1">
      <alignment horizontal="left" vertical="top" wrapText="1"/>
    </xf>
    <xf numFmtId="4" fontId="125" fillId="3" borderId="30" xfId="821" applyNumberFormat="1" applyFont="1" applyFill="1" applyBorder="1" applyAlignment="1">
      <alignment horizontal="center" vertical="center" wrapText="1"/>
    </xf>
    <xf numFmtId="4" fontId="125" fillId="3" borderId="30" xfId="1" applyNumberFormat="1" applyFont="1" applyFill="1" applyBorder="1" applyAlignment="1">
      <alignment horizontal="left" vertical="top" wrapText="1"/>
    </xf>
    <xf numFmtId="4" fontId="128" fillId="3" borderId="30" xfId="902" applyNumberFormat="1" applyFont="1" applyFill="1" applyBorder="1" applyAlignment="1">
      <alignment horizontal="center" vertical="center" wrapText="1"/>
    </xf>
    <xf numFmtId="4" fontId="128" fillId="3" borderId="30" xfId="1" applyNumberFormat="1" applyFont="1" applyFill="1" applyBorder="1" applyAlignment="1">
      <alignment horizontal="left" vertical="top" wrapText="1"/>
    </xf>
    <xf numFmtId="4" fontId="128" fillId="0" borderId="30" xfId="1" applyNumberFormat="1" applyFont="1" applyBorder="1" applyAlignment="1">
      <alignment horizontal="center" vertical="center" wrapText="1"/>
    </xf>
    <xf numFmtId="4" fontId="130" fillId="0" borderId="30" xfId="821" applyNumberFormat="1" applyFont="1" applyBorder="1" applyAlignment="1">
      <alignment horizontal="center" vertical="center" wrapText="1"/>
    </xf>
    <xf numFmtId="4" fontId="130" fillId="3" borderId="30" xfId="821" applyNumberFormat="1" applyFont="1" applyFill="1" applyBorder="1" applyAlignment="1">
      <alignment horizontal="center" vertical="top" wrapText="1"/>
    </xf>
    <xf numFmtId="4" fontId="130" fillId="3" borderId="30" xfId="902" applyNumberFormat="1" applyFont="1" applyFill="1" applyBorder="1" applyAlignment="1" applyProtection="1">
      <alignment horizontal="left" vertical="top" wrapText="1"/>
      <protection locked="0"/>
    </xf>
    <xf numFmtId="4" fontId="130" fillId="0" borderId="30" xfId="821" applyNumberFormat="1" applyFont="1" applyBorder="1" applyAlignment="1">
      <alignment horizontal="left" vertical="top" wrapText="1"/>
    </xf>
    <xf numFmtId="4" fontId="128" fillId="3" borderId="30" xfId="821" applyNumberFormat="1" applyFont="1" applyFill="1" applyBorder="1" applyAlignment="1">
      <alignment vertical="top" wrapText="1"/>
    </xf>
    <xf numFmtId="4" fontId="130" fillId="0" borderId="0" xfId="821" applyNumberFormat="1" applyFont="1" applyAlignment="1">
      <alignment horizontal="left" vertical="top" wrapText="1"/>
    </xf>
    <xf numFmtId="4" fontId="133" fillId="3" borderId="30" xfId="0" applyNumberFormat="1" applyFont="1" applyFill="1" applyBorder="1" applyAlignment="1">
      <alignment vertical="top" wrapText="1"/>
    </xf>
    <xf numFmtId="4" fontId="128" fillId="3" borderId="30" xfId="821" applyNumberFormat="1" applyFont="1" applyFill="1" applyBorder="1" applyAlignment="1">
      <alignment horizontal="left" vertical="center" wrapText="1"/>
    </xf>
    <xf numFmtId="4" fontId="129" fillId="3" borderId="30" xfId="821" applyNumberFormat="1" applyFont="1" applyFill="1" applyBorder="1" applyAlignment="1">
      <alignment horizontal="center" vertical="top" wrapText="1"/>
    </xf>
    <xf numFmtId="4" fontId="125" fillId="3" borderId="30" xfId="821" applyNumberFormat="1" applyFont="1" applyFill="1" applyBorder="1" applyAlignment="1">
      <alignment horizontal="left" vertical="top" wrapText="1"/>
    </xf>
    <xf numFmtId="4" fontId="129" fillId="3" borderId="30" xfId="821" applyNumberFormat="1" applyFont="1" applyFill="1" applyBorder="1" applyAlignment="1">
      <alignment horizontal="justify" vertical="center" wrapText="1"/>
    </xf>
    <xf numFmtId="4" fontId="128" fillId="3" borderId="30" xfId="821" applyNumberFormat="1" applyFont="1" applyFill="1" applyBorder="1" applyAlignment="1">
      <alignment horizontal="justify" vertical="top" wrapText="1"/>
    </xf>
    <xf numFmtId="4" fontId="129" fillId="3" borderId="30" xfId="821" applyNumberFormat="1" applyFont="1" applyFill="1" applyBorder="1" applyAlignment="1">
      <alignment horizontal="left" vertical="center" wrapText="1"/>
    </xf>
    <xf numFmtId="4" fontId="129" fillId="3" borderId="30" xfId="821" applyNumberFormat="1" applyFont="1" applyFill="1" applyBorder="1" applyAlignment="1">
      <alignment vertical="center" wrapText="1"/>
    </xf>
    <xf numFmtId="4" fontId="129" fillId="0" borderId="30" xfId="821" applyNumberFormat="1" applyFont="1" applyBorder="1" applyAlignment="1">
      <alignment horizontal="center" vertical="top" wrapText="1"/>
    </xf>
    <xf numFmtId="4" fontId="129" fillId="0" borderId="30" xfId="821" applyNumberFormat="1" applyFont="1" applyBorder="1" applyAlignment="1">
      <alignment horizontal="left" vertical="top" wrapText="1"/>
    </xf>
    <xf numFmtId="4" fontId="129" fillId="0" borderId="30" xfId="821" applyNumberFormat="1" applyFont="1" applyBorder="1" applyAlignment="1">
      <alignment horizontal="left" vertical="center" wrapText="1"/>
    </xf>
    <xf numFmtId="4" fontId="129" fillId="0" borderId="30" xfId="821" applyNumberFormat="1" applyFont="1" applyBorder="1" applyAlignment="1">
      <alignment horizontal="center" vertical="center" wrapText="1"/>
    </xf>
    <xf numFmtId="4" fontId="129" fillId="0" borderId="30" xfId="821" applyNumberFormat="1" applyFont="1" applyBorder="1" applyAlignment="1">
      <alignment horizontal="justify" vertical="top" wrapText="1"/>
    </xf>
    <xf numFmtId="4" fontId="130" fillId="0" borderId="30" xfId="821" applyNumberFormat="1" applyFont="1" applyBorder="1" applyAlignment="1">
      <alignment horizontal="center" vertical="top" wrapText="1"/>
    </xf>
    <xf numFmtId="4" fontId="128" fillId="0" borderId="30" xfId="821" applyNumberFormat="1" applyFont="1" applyBorder="1" applyAlignment="1">
      <alignment horizontal="left" vertical="top" wrapText="1"/>
    </xf>
    <xf numFmtId="4" fontId="130" fillId="0" borderId="30" xfId="821" applyNumberFormat="1" applyFont="1" applyBorder="1" applyAlignment="1">
      <alignment horizontal="justify" vertical="top" wrapText="1"/>
    </xf>
    <xf numFmtId="4" fontId="128" fillId="0" borderId="30" xfId="821" applyNumberFormat="1" applyFont="1" applyBorder="1" applyAlignment="1">
      <alignment horizontal="justify" vertical="top" wrapText="1"/>
    </xf>
    <xf numFmtId="0" fontId="125" fillId="3" borderId="30" xfId="1" applyFont="1" applyFill="1" applyBorder="1" applyAlignment="1">
      <alignment horizontal="justify" vertical="top" wrapText="1"/>
    </xf>
    <xf numFmtId="4" fontId="125" fillId="3" borderId="30" xfId="1" applyNumberFormat="1" applyFont="1" applyFill="1" applyBorder="1" applyAlignment="1">
      <alignment horizontal="justify" vertical="top" wrapText="1"/>
    </xf>
    <xf numFmtId="4" fontId="136" fillId="3" borderId="30" xfId="821" applyNumberFormat="1" applyFont="1" applyFill="1" applyBorder="1" applyAlignment="1">
      <alignment horizontal="center" vertical="center" wrapText="1"/>
    </xf>
    <xf numFmtId="4" fontId="135" fillId="3" borderId="30" xfId="1" applyNumberFormat="1" applyFont="1" applyFill="1" applyBorder="1" applyAlignment="1">
      <alignment horizontal="center" vertical="center" wrapText="1"/>
    </xf>
    <xf numFmtId="4" fontId="135" fillId="3" borderId="30" xfId="1" applyNumberFormat="1" applyFont="1" applyFill="1" applyBorder="1" applyAlignment="1">
      <alignment vertical="center" wrapText="1"/>
    </xf>
    <xf numFmtId="4" fontId="135" fillId="3" borderId="30" xfId="1" applyNumberFormat="1" applyFont="1" applyFill="1" applyBorder="1" applyAlignment="1">
      <alignment horizontal="left" vertical="center" wrapText="1"/>
    </xf>
    <xf numFmtId="4" fontId="135" fillId="3" borderId="30" xfId="1" applyNumberFormat="1" applyFont="1" applyFill="1" applyBorder="1" applyAlignment="1">
      <alignment vertical="top" wrapText="1"/>
    </xf>
    <xf numFmtId="4" fontId="135" fillId="3" borderId="30" xfId="1" applyNumberFormat="1" applyFont="1" applyFill="1" applyBorder="1" applyAlignment="1">
      <alignment horizontal="center" vertical="top" wrapText="1"/>
    </xf>
    <xf numFmtId="4" fontId="133" fillId="3" borderId="30" xfId="1" applyNumberFormat="1" applyFont="1" applyFill="1" applyBorder="1" applyAlignment="1">
      <alignment horizontal="center" vertical="top" wrapText="1"/>
    </xf>
    <xf numFmtId="4" fontId="133" fillId="3" borderId="30" xfId="1" applyNumberFormat="1" applyFont="1" applyFill="1" applyBorder="1" applyAlignment="1">
      <alignment vertical="top" wrapText="1"/>
    </xf>
    <xf numFmtId="4" fontId="133" fillId="3" borderId="30" xfId="1" applyNumberFormat="1" applyFont="1" applyFill="1" applyBorder="1" applyAlignment="1">
      <alignment horizontal="center" vertical="center" wrapText="1"/>
    </xf>
    <xf numFmtId="4" fontId="133" fillId="3" borderId="30" xfId="1" applyNumberFormat="1" applyFont="1" applyFill="1" applyBorder="1" applyAlignment="1">
      <alignment horizontal="justify" vertical="top" wrapText="1"/>
    </xf>
    <xf numFmtId="4" fontId="125" fillId="3" borderId="30" xfId="821" applyNumberFormat="1" applyFont="1" applyFill="1" applyBorder="1" applyAlignment="1">
      <alignment horizontal="center" vertical="center"/>
    </xf>
    <xf numFmtId="4" fontId="125" fillId="0" borderId="30" xfId="821" applyNumberFormat="1" applyFont="1" applyBorder="1" applyAlignment="1">
      <alignment horizontal="center" vertical="center"/>
    </xf>
    <xf numFmtId="4" fontId="135" fillId="3" borderId="30" xfId="1" applyNumberFormat="1" applyFont="1" applyFill="1" applyBorder="1" applyAlignment="1">
      <alignment horizontal="left" vertical="top" wrapText="1"/>
    </xf>
    <xf numFmtId="49" fontId="126" fillId="0" borderId="30" xfId="1" applyNumberFormat="1" applyFont="1" applyBorder="1" applyAlignment="1">
      <alignment horizontal="center" vertical="center" wrapText="1"/>
    </xf>
    <xf numFmtId="0" fontId="126" fillId="3" borderId="30" xfId="1" applyFont="1" applyFill="1" applyBorder="1" applyAlignment="1">
      <alignment horizontal="left" vertical="center" wrapText="1"/>
    </xf>
    <xf numFmtId="4" fontId="112" fillId="0" borderId="30" xfId="1" applyNumberFormat="1" applyFont="1" applyBorder="1" applyAlignment="1">
      <alignment vertical="center"/>
    </xf>
    <xf numFmtId="4" fontId="112" fillId="0" borderId="30" xfId="1" applyNumberFormat="1" applyFont="1" applyBorder="1" applyAlignment="1">
      <alignment vertical="center" wrapText="1"/>
    </xf>
    <xf numFmtId="4" fontId="112" fillId="0" borderId="31" xfId="1" applyNumberFormat="1" applyFont="1" applyBorder="1" applyAlignment="1">
      <alignment vertical="center" wrapText="1"/>
    </xf>
    <xf numFmtId="49" fontId="125" fillId="0" borderId="1" xfId="1" applyNumberFormat="1" applyFont="1" applyBorder="1" applyAlignment="1">
      <alignment horizontal="center" vertical="center" wrapText="1"/>
    </xf>
    <xf numFmtId="4" fontId="125" fillId="0" borderId="30" xfId="1" applyNumberFormat="1" applyFont="1" applyBorder="1" applyAlignment="1">
      <alignment horizontal="center" vertical="center" wrapText="1"/>
    </xf>
    <xf numFmtId="4" fontId="128" fillId="0" borderId="49" xfId="1" applyNumberFormat="1" applyFont="1" applyBorder="1" applyAlignment="1">
      <alignment horizontal="center" vertical="center" wrapText="1"/>
    </xf>
    <xf numFmtId="4" fontId="125" fillId="0" borderId="30" xfId="881" applyNumberFormat="1" applyFont="1" applyFill="1" applyBorder="1" applyAlignment="1">
      <alignment horizontal="center" vertical="center" wrapText="1"/>
    </xf>
    <xf numFmtId="49" fontId="126" fillId="0" borderId="30" xfId="1" applyNumberFormat="1" applyFont="1" applyBorder="1" applyAlignment="1">
      <alignment horizontal="center" vertical="center"/>
    </xf>
    <xf numFmtId="4" fontId="102" fillId="0" borderId="30" xfId="1" applyNumberFormat="1" applyFont="1" applyBorder="1" applyAlignment="1">
      <alignment vertical="center"/>
    </xf>
    <xf numFmtId="167" fontId="104" fillId="0" borderId="30" xfId="1" applyNumberFormat="1" applyFont="1" applyBorder="1" applyAlignment="1">
      <alignment vertical="center"/>
    </xf>
    <xf numFmtId="167" fontId="104" fillId="0" borderId="31" xfId="1" applyNumberFormat="1" applyFont="1" applyBorder="1" applyAlignment="1">
      <alignment vertical="center"/>
    </xf>
    <xf numFmtId="4" fontId="43" fillId="0" borderId="30" xfId="1" applyNumberFormat="1" applyFont="1" applyBorder="1" applyAlignment="1">
      <alignment vertical="center"/>
    </xf>
    <xf numFmtId="0" fontId="126" fillId="3" borderId="30" xfId="1" applyFont="1" applyFill="1" applyBorder="1" applyAlignment="1">
      <alignment vertical="center" wrapText="1"/>
    </xf>
    <xf numFmtId="167" fontId="46" fillId="0" borderId="30" xfId="1" applyNumberFormat="1" applyFont="1" applyBorder="1" applyAlignment="1">
      <alignment vertical="center"/>
    </xf>
    <xf numFmtId="4" fontId="43" fillId="0" borderId="31" xfId="1" applyNumberFormat="1" applyFont="1" applyBorder="1" applyAlignment="1">
      <alignment vertical="center"/>
    </xf>
    <xf numFmtId="4" fontId="42" fillId="0" borderId="30" xfId="1" applyNumberFormat="1" applyFont="1" applyBorder="1" applyAlignment="1">
      <alignment vertical="center"/>
    </xf>
    <xf numFmtId="2" fontId="42" fillId="0" borderId="30" xfId="1" applyNumberFormat="1" applyFont="1" applyBorder="1" applyAlignment="1">
      <alignment vertical="center"/>
    </xf>
    <xf numFmtId="0" fontId="42" fillId="0" borderId="30" xfId="1" applyFont="1" applyBorder="1" applyAlignment="1">
      <alignment vertical="center"/>
    </xf>
    <xf numFmtId="0" fontId="42" fillId="0" borderId="31" xfId="1" applyFont="1" applyBorder="1" applyAlignment="1">
      <alignment vertical="center"/>
    </xf>
    <xf numFmtId="4" fontId="42" fillId="0" borderId="31" xfId="1" applyNumberFormat="1" applyFont="1" applyBorder="1" applyAlignment="1">
      <alignment vertical="center"/>
    </xf>
    <xf numFmtId="2" fontId="102" fillId="0" borderId="30" xfId="1" applyNumberFormat="1" applyFont="1" applyBorder="1" applyAlignment="1">
      <alignment vertical="center"/>
    </xf>
    <xf numFmtId="2" fontId="46" fillId="0" borderId="30" xfId="1" applyNumberFormat="1" applyFont="1" applyBorder="1" applyAlignment="1">
      <alignment vertical="center"/>
    </xf>
    <xf numFmtId="2" fontId="46" fillId="0" borderId="31" xfId="1" applyNumberFormat="1" applyFont="1" applyBorder="1" applyAlignment="1">
      <alignment vertical="center"/>
    </xf>
    <xf numFmtId="4" fontId="46" fillId="0" borderId="30" xfId="1" applyNumberFormat="1" applyFont="1" applyBorder="1" applyAlignment="1">
      <alignment vertical="center"/>
    </xf>
    <xf numFmtId="4" fontId="46" fillId="0" borderId="31" xfId="1" applyNumberFormat="1" applyFont="1" applyBorder="1" applyAlignment="1">
      <alignment vertical="center"/>
    </xf>
    <xf numFmtId="167" fontId="42" fillId="0" borderId="30" xfId="1" applyNumberFormat="1" applyFont="1" applyBorder="1" applyAlignment="1">
      <alignment vertical="center"/>
    </xf>
    <xf numFmtId="167" fontId="42" fillId="0" borderId="31" xfId="1" applyNumberFormat="1" applyFont="1" applyBorder="1" applyAlignment="1">
      <alignment vertical="center"/>
    </xf>
    <xf numFmtId="2" fontId="42" fillId="0" borderId="31" xfId="1" applyNumberFormat="1" applyFont="1" applyBorder="1" applyAlignment="1">
      <alignment vertical="center"/>
    </xf>
    <xf numFmtId="0" fontId="126" fillId="3" borderId="30" xfId="0" applyFont="1" applyFill="1" applyBorder="1" applyAlignment="1">
      <alignment vertical="center" wrapText="1"/>
    </xf>
    <xf numFmtId="0" fontId="104" fillId="0" borderId="30" xfId="1" applyFont="1" applyBorder="1" applyAlignment="1">
      <alignment horizontal="center" vertical="center"/>
    </xf>
    <xf numFmtId="49" fontId="125" fillId="0" borderId="30" xfId="1" applyNumberFormat="1" applyFont="1" applyBorder="1" applyAlignment="1">
      <alignment horizontal="center" vertical="center"/>
    </xf>
    <xf numFmtId="4" fontId="128" fillId="0" borderId="59" xfId="1" applyNumberFormat="1" applyFont="1" applyFill="1" applyBorder="1" applyAlignment="1">
      <alignment horizontal="center" vertical="center" wrapText="1"/>
    </xf>
    <xf numFmtId="4" fontId="128" fillId="0" borderId="59" xfId="1" applyNumberFormat="1" applyFont="1" applyFill="1" applyBorder="1" applyAlignment="1">
      <alignment horizontal="center" vertical="center"/>
    </xf>
    <xf numFmtId="0" fontId="128" fillId="0" borderId="59" xfId="1247" applyFont="1" applyBorder="1" applyAlignment="1">
      <alignment horizontal="left" vertical="top" wrapText="1"/>
    </xf>
    <xf numFmtId="167" fontId="128" fillId="0" borderId="59" xfId="1" applyNumberFormat="1" applyFont="1" applyBorder="1" applyAlignment="1">
      <alignment horizontal="left" vertical="top" wrapText="1"/>
    </xf>
    <xf numFmtId="0" fontId="128" fillId="3" borderId="59" xfId="1" applyFont="1" applyFill="1" applyBorder="1" applyAlignment="1">
      <alignment horizontal="left" vertical="top" wrapText="1"/>
    </xf>
    <xf numFmtId="4" fontId="128" fillId="3" borderId="59" xfId="1" applyNumberFormat="1" applyFont="1" applyFill="1" applyBorder="1" applyAlignment="1">
      <alignment horizontal="center" vertical="center" wrapText="1"/>
    </xf>
    <xf numFmtId="0" fontId="133" fillId="0" borderId="1" xfId="1460" applyFont="1" applyBorder="1" applyAlignment="1">
      <alignment horizontal="left" vertical="top" wrapText="1"/>
    </xf>
    <xf numFmtId="168" fontId="125" fillId="0" borderId="30" xfId="1" applyNumberFormat="1" applyFont="1" applyBorder="1" applyAlignment="1">
      <alignment horizontal="left" vertical="top" wrapText="1"/>
    </xf>
    <xf numFmtId="4" fontId="125" fillId="0" borderId="30" xfId="1" applyNumberFormat="1" applyFont="1" applyBorder="1" applyAlignment="1">
      <alignment vertical="top" wrapText="1"/>
    </xf>
    <xf numFmtId="168" fontId="125" fillId="0" borderId="30" xfId="1" applyNumberFormat="1" applyFont="1" applyBorder="1" applyAlignment="1">
      <alignment vertical="center"/>
    </xf>
    <xf numFmtId="168" fontId="125" fillId="0" borderId="30" xfId="1" applyNumberFormat="1" applyFont="1" applyBorder="1" applyAlignment="1">
      <alignment vertical="top" wrapText="1"/>
    </xf>
    <xf numFmtId="4" fontId="125" fillId="0" borderId="1" xfId="881" applyNumberFormat="1" applyFont="1" applyFill="1" applyBorder="1" applyAlignment="1">
      <alignment horizontal="center" vertical="center" wrapText="1"/>
    </xf>
    <xf numFmtId="4" fontId="129" fillId="3" borderId="30" xfId="821" applyNumberFormat="1" applyFont="1" applyFill="1" applyBorder="1" applyAlignment="1">
      <alignment horizontal="center" vertical="center" wrapText="1"/>
    </xf>
    <xf numFmtId="0" fontId="125" fillId="3" borderId="49" xfId="1473" applyFont="1" applyFill="1" applyBorder="1" applyAlignment="1">
      <alignment horizontal="left" vertical="top" wrapText="1"/>
    </xf>
    <xf numFmtId="0" fontId="128" fillId="3" borderId="1" xfId="1" applyFont="1" applyFill="1" applyBorder="1" applyAlignment="1">
      <alignment horizontal="left" vertical="top" wrapText="1"/>
    </xf>
    <xf numFmtId="4" fontId="128" fillId="3" borderId="1" xfId="1" applyNumberFormat="1" applyFont="1" applyFill="1" applyBorder="1" applyAlignment="1">
      <alignment horizontal="center" vertical="center" wrapText="1"/>
    </xf>
    <xf numFmtId="0" fontId="133" fillId="3" borderId="1" xfId="1" applyFont="1" applyFill="1" applyBorder="1" applyAlignment="1">
      <alignment horizontal="left" vertical="top" wrapText="1"/>
    </xf>
    <xf numFmtId="0" fontId="128" fillId="0" borderId="1" xfId="923" applyFont="1" applyFill="1" applyBorder="1" applyAlignment="1">
      <alignment horizontal="left" vertical="top" wrapText="1"/>
    </xf>
    <xf numFmtId="0" fontId="125" fillId="0" borderId="0" xfId="1" applyFont="1" applyAlignment="1">
      <alignment horizontal="center" vertical="center"/>
    </xf>
    <xf numFmtId="0" fontId="112" fillId="0" borderId="0" xfId="1" applyFont="1" applyAlignment="1">
      <alignment horizontal="center" vertical="center"/>
    </xf>
    <xf numFmtId="49" fontId="102" fillId="0" borderId="13" xfId="1" applyNumberFormat="1" applyFont="1" applyBorder="1" applyAlignment="1">
      <alignment horizontal="center" vertical="center" wrapText="1"/>
    </xf>
    <xf numFmtId="49" fontId="102" fillId="0" borderId="14" xfId="1" applyNumberFormat="1" applyFont="1" applyBorder="1" applyAlignment="1">
      <alignment horizontal="center" vertical="center" wrapText="1"/>
    </xf>
    <xf numFmtId="0" fontId="140" fillId="0" borderId="1" xfId="1" applyFont="1" applyBorder="1" applyAlignment="1">
      <alignment horizontal="center" vertical="center"/>
    </xf>
    <xf numFmtId="49" fontId="126" fillId="0" borderId="12" xfId="1" applyNumberFormat="1" applyFont="1" applyFill="1" applyBorder="1" applyAlignment="1">
      <alignment horizontal="center" vertical="center" wrapText="1"/>
    </xf>
    <xf numFmtId="49" fontId="126" fillId="0" borderId="16" xfId="1" applyNumberFormat="1" applyFont="1" applyFill="1" applyBorder="1" applyAlignment="1">
      <alignment horizontal="center" vertical="center" wrapText="1"/>
    </xf>
    <xf numFmtId="49" fontId="126" fillId="0" borderId="17" xfId="1" applyNumberFormat="1" applyFont="1" applyFill="1" applyBorder="1" applyAlignment="1">
      <alignment horizontal="center" vertical="center" wrapText="1"/>
    </xf>
    <xf numFmtId="49" fontId="126" fillId="0" borderId="1" xfId="1" applyNumberFormat="1" applyFont="1" applyFill="1" applyBorder="1" applyAlignment="1">
      <alignment horizontal="center" vertical="center" wrapText="1"/>
    </xf>
    <xf numFmtId="0" fontId="125" fillId="0" borderId="11" xfId="1" applyFont="1" applyFill="1" applyBorder="1" applyAlignment="1">
      <alignment horizontal="center" vertical="center"/>
    </xf>
    <xf numFmtId="0" fontId="125" fillId="0" borderId="1" xfId="1" applyFont="1" applyFill="1" applyBorder="1" applyAlignment="1">
      <alignment horizontal="center" vertical="center" wrapText="1"/>
    </xf>
    <xf numFmtId="49" fontId="125" fillId="0" borderId="1" xfId="1" applyNumberFormat="1" applyFont="1" applyFill="1" applyBorder="1" applyAlignment="1">
      <alignment horizontal="center" vertical="center" wrapText="1"/>
    </xf>
    <xf numFmtId="49" fontId="126" fillId="0" borderId="1" xfId="1" applyNumberFormat="1" applyFont="1" applyFill="1" applyBorder="1" applyAlignment="1">
      <alignment horizontal="center" vertical="center"/>
    </xf>
    <xf numFmtId="49" fontId="126" fillId="0" borderId="12" xfId="1" applyNumberFormat="1" applyFont="1" applyFill="1" applyBorder="1" applyAlignment="1">
      <alignment horizontal="center" vertical="center"/>
    </xf>
    <xf numFmtId="49" fontId="126" fillId="0" borderId="16" xfId="1" applyNumberFormat="1" applyFont="1" applyFill="1" applyBorder="1" applyAlignment="1">
      <alignment horizontal="center" vertical="center"/>
    </xf>
    <xf numFmtId="49" fontId="126" fillId="0" borderId="17" xfId="1" applyNumberFormat="1" applyFont="1" applyFill="1" applyBorder="1" applyAlignment="1">
      <alignment horizontal="center" vertical="center"/>
    </xf>
    <xf numFmtId="0" fontId="125" fillId="0" borderId="1" xfId="1" applyFont="1" applyFill="1" applyBorder="1" applyAlignment="1">
      <alignment horizontal="center" vertical="center"/>
    </xf>
    <xf numFmtId="0" fontId="125" fillId="0" borderId="0" xfId="1" applyFont="1" applyFill="1" applyAlignment="1">
      <alignment horizontal="center" vertical="center"/>
    </xf>
    <xf numFmtId="0" fontId="124" fillId="0" borderId="1" xfId="1" applyFont="1" applyFill="1" applyBorder="1" applyAlignment="1">
      <alignment horizontal="center" vertical="center" wrapText="1"/>
    </xf>
    <xf numFmtId="168" fontId="124" fillId="0" borderId="1" xfId="1" applyNumberFormat="1" applyFont="1" applyFill="1" applyBorder="1" applyAlignment="1">
      <alignment horizontal="center" vertical="center" wrapText="1"/>
    </xf>
    <xf numFmtId="0" fontId="125" fillId="0" borderId="0" xfId="1" applyFont="1" applyBorder="1" applyAlignment="1">
      <alignment horizontal="center" vertical="center" wrapText="1"/>
    </xf>
    <xf numFmtId="0" fontId="125" fillId="0" borderId="0" xfId="1" applyFont="1" applyBorder="1" applyAlignment="1">
      <alignment horizontal="center" vertical="center"/>
    </xf>
    <xf numFmtId="0" fontId="125" fillId="0" borderId="11" xfId="1" applyFont="1" applyBorder="1" applyAlignment="1">
      <alignment horizontal="center" vertical="center"/>
    </xf>
    <xf numFmtId="0" fontId="129" fillId="26" borderId="13" xfId="1" applyFont="1" applyFill="1" applyBorder="1" applyAlignment="1">
      <alignment horizontal="center" vertical="top" wrapText="1"/>
    </xf>
    <xf numFmtId="0" fontId="129" fillId="26" borderId="14" xfId="1" applyFont="1" applyFill="1" applyBorder="1" applyAlignment="1">
      <alignment horizontal="center" vertical="top" wrapText="1"/>
    </xf>
    <xf numFmtId="0" fontId="129" fillId="26" borderId="15" xfId="1" applyFont="1" applyFill="1" applyBorder="1" applyAlignment="1">
      <alignment horizontal="center" vertical="top" wrapText="1"/>
    </xf>
    <xf numFmtId="0" fontId="128" fillId="0" borderId="13" xfId="1" applyFont="1" applyFill="1" applyBorder="1" applyAlignment="1">
      <alignment horizontal="left" vertical="top" wrapText="1"/>
    </xf>
    <xf numFmtId="0" fontId="128" fillId="0" borderId="14" xfId="1" applyFont="1" applyFill="1" applyBorder="1" applyAlignment="1">
      <alignment horizontal="left" vertical="top" wrapText="1"/>
    </xf>
    <xf numFmtId="0" fontId="128" fillId="0" borderId="15" xfId="1" applyFont="1" applyFill="1" applyBorder="1" applyAlignment="1">
      <alignment horizontal="left" vertical="top" wrapText="1"/>
    </xf>
    <xf numFmtId="0" fontId="125" fillId="0" borderId="1" xfId="1" applyFont="1" applyBorder="1" applyAlignment="1">
      <alignment horizontal="center" vertical="top" wrapText="1"/>
    </xf>
    <xf numFmtId="0" fontId="128" fillId="0" borderId="1" xfId="1" applyFont="1" applyBorder="1" applyAlignment="1">
      <alignment horizontal="center" vertical="top" wrapText="1"/>
    </xf>
    <xf numFmtId="0" fontId="104" fillId="0" borderId="0" xfId="1" applyFont="1"/>
    <xf numFmtId="0" fontId="125" fillId="0" borderId="1" xfId="1" applyFont="1" applyBorder="1" applyAlignment="1">
      <alignment horizontal="center" vertical="center" wrapText="1"/>
    </xf>
    <xf numFmtId="0" fontId="125" fillId="0" borderId="0" xfId="1" applyFont="1" applyAlignment="1">
      <alignment horizontal="center" wrapText="1"/>
    </xf>
    <xf numFmtId="0" fontId="125" fillId="0" borderId="0" xfId="1" applyFont="1" applyAlignment="1">
      <alignment horizontal="center" vertical="center" wrapText="1"/>
    </xf>
    <xf numFmtId="0" fontId="128" fillId="0" borderId="31" xfId="1" applyFont="1" applyBorder="1" applyAlignment="1">
      <alignment horizontal="center" vertical="center" wrapText="1"/>
    </xf>
    <xf numFmtId="0" fontId="128" fillId="0" borderId="51" xfId="1" applyFont="1" applyBorder="1" applyAlignment="1">
      <alignment horizontal="center" vertical="center" wrapText="1"/>
    </xf>
    <xf numFmtId="0" fontId="128" fillId="0" borderId="33" xfId="1" applyFont="1" applyBorder="1" applyAlignment="1">
      <alignment horizontal="center" vertical="center" wrapText="1"/>
    </xf>
    <xf numFmtId="0" fontId="128" fillId="0" borderId="31" xfId="1" applyFont="1" applyBorder="1" applyAlignment="1">
      <alignment horizontal="center" vertical="center"/>
    </xf>
    <xf numFmtId="0" fontId="128" fillId="0" borderId="51" xfId="1" applyFont="1" applyBorder="1" applyAlignment="1">
      <alignment horizontal="center" vertical="center"/>
    </xf>
    <xf numFmtId="0" fontId="128" fillId="0" borderId="33" xfId="1" applyFont="1" applyBorder="1" applyAlignment="1">
      <alignment horizontal="center" vertical="center"/>
    </xf>
    <xf numFmtId="4" fontId="125" fillId="0" borderId="48" xfId="1" applyNumberFormat="1" applyFont="1" applyBorder="1" applyAlignment="1">
      <alignment horizontal="center" vertical="top" wrapText="1"/>
    </xf>
    <xf numFmtId="4" fontId="125" fillId="0" borderId="16" xfId="1" applyNumberFormat="1" applyFont="1" applyBorder="1" applyAlignment="1">
      <alignment horizontal="center" vertical="top" wrapText="1"/>
    </xf>
    <xf numFmtId="4" fontId="125" fillId="0" borderId="17" xfId="1" applyNumberFormat="1" applyFont="1" applyBorder="1" applyAlignment="1">
      <alignment horizontal="center" vertical="top" wrapText="1"/>
    </xf>
    <xf numFmtId="0" fontId="125" fillId="0" borderId="50" xfId="1" applyFont="1" applyBorder="1" applyAlignment="1">
      <alignment horizontal="center" vertical="top" wrapText="1"/>
    </xf>
    <xf numFmtId="0" fontId="125" fillId="0" borderId="51" xfId="1" applyFont="1" applyBorder="1" applyAlignment="1">
      <alignment horizontal="center" vertical="top" wrapText="1"/>
    </xf>
    <xf numFmtId="0" fontId="125" fillId="0" borderId="52" xfId="1" applyFont="1" applyBorder="1" applyAlignment="1">
      <alignment horizontal="center" vertical="top" wrapText="1"/>
    </xf>
    <xf numFmtId="4" fontId="131" fillId="0" borderId="48" xfId="1" applyNumberFormat="1" applyFont="1" applyBorder="1" applyAlignment="1">
      <alignment horizontal="center" vertical="top" wrapText="1"/>
    </xf>
    <xf numFmtId="4" fontId="131" fillId="0" borderId="16" xfId="1" applyNumberFormat="1" applyFont="1" applyBorder="1" applyAlignment="1">
      <alignment horizontal="center" vertical="top" wrapText="1"/>
    </xf>
    <xf numFmtId="4" fontId="131" fillId="0" borderId="17" xfId="1" applyNumberFormat="1" applyFont="1" applyBorder="1" applyAlignment="1">
      <alignment horizontal="center" vertical="top" wrapText="1"/>
    </xf>
    <xf numFmtId="4" fontId="131" fillId="0" borderId="48" xfId="1" applyNumberFormat="1" applyFont="1" applyBorder="1" applyAlignment="1">
      <alignment horizontal="left" vertical="top" wrapText="1"/>
    </xf>
    <xf numFmtId="4" fontId="131" fillId="0" borderId="16" xfId="1" applyNumberFormat="1" applyFont="1" applyBorder="1" applyAlignment="1">
      <alignment horizontal="left" vertical="top" wrapText="1"/>
    </xf>
    <xf numFmtId="4" fontId="131" fillId="0" borderId="17" xfId="1" applyNumberFormat="1" applyFont="1" applyBorder="1" applyAlignment="1">
      <alignment horizontal="left" vertical="top" wrapText="1"/>
    </xf>
    <xf numFmtId="4" fontId="132" fillId="0" borderId="48" xfId="1" applyNumberFormat="1" applyFont="1" applyBorder="1" applyAlignment="1">
      <alignment horizontal="center" vertical="top" wrapText="1"/>
    </xf>
    <xf numFmtId="4" fontId="132" fillId="0" borderId="16" xfId="1" applyNumberFormat="1" applyFont="1" applyBorder="1" applyAlignment="1">
      <alignment horizontal="center" vertical="top" wrapText="1"/>
    </xf>
    <xf numFmtId="4" fontId="132" fillId="0" borderId="17" xfId="1" applyNumberFormat="1" applyFont="1" applyBorder="1" applyAlignment="1">
      <alignment horizontal="center" vertical="top" wrapText="1"/>
    </xf>
    <xf numFmtId="4" fontId="131" fillId="0" borderId="48" xfId="1" applyNumberFormat="1" applyFont="1" applyBorder="1" applyAlignment="1">
      <alignment horizontal="center" vertical="center" wrapText="1"/>
    </xf>
    <xf numFmtId="4" fontId="131" fillId="0" borderId="16" xfId="1" applyNumberFormat="1" applyFont="1" applyBorder="1" applyAlignment="1">
      <alignment horizontal="center" vertical="center" wrapText="1"/>
    </xf>
    <xf numFmtId="4" fontId="131" fillId="0" borderId="17" xfId="1" applyNumberFormat="1" applyFont="1" applyBorder="1" applyAlignment="1">
      <alignment horizontal="center" vertical="center" wrapText="1"/>
    </xf>
    <xf numFmtId="4" fontId="132" fillId="0" borderId="49" xfId="1" applyNumberFormat="1" applyFont="1" applyBorder="1" applyAlignment="1">
      <alignment horizontal="center" vertical="center" wrapText="1"/>
    </xf>
    <xf numFmtId="4" fontId="130" fillId="0" borderId="49" xfId="1" applyNumberFormat="1" applyFont="1" applyBorder="1" applyAlignment="1" applyProtection="1">
      <alignment horizontal="left" vertical="top" wrapText="1"/>
      <protection locked="0"/>
    </xf>
    <xf numFmtId="4" fontId="133" fillId="0" borderId="49" xfId="1" applyNumberFormat="1" applyFont="1" applyBorder="1" applyAlignment="1">
      <alignment horizontal="justify" vertical="top" wrapText="1"/>
    </xf>
    <xf numFmtId="4" fontId="133" fillId="3" borderId="49" xfId="1" applyNumberFormat="1" applyFont="1" applyFill="1" applyBorder="1" applyAlignment="1">
      <alignment horizontal="left" vertical="top" wrapText="1"/>
    </xf>
    <xf numFmtId="4" fontId="129" fillId="0" borderId="49" xfId="1" applyNumberFormat="1" applyFont="1" applyBorder="1" applyAlignment="1" applyProtection="1">
      <alignment horizontal="center" vertical="center" wrapText="1"/>
      <protection locked="0"/>
    </xf>
    <xf numFmtId="4" fontId="131" fillId="0" borderId="49" xfId="1" applyNumberFormat="1" applyFont="1" applyBorder="1" applyAlignment="1">
      <alignment horizontal="center" vertical="center" wrapText="1"/>
    </xf>
    <xf numFmtId="4" fontId="131" fillId="0" borderId="50" xfId="1" applyNumberFormat="1" applyFont="1" applyBorder="1" applyAlignment="1">
      <alignment horizontal="center" vertical="center" wrapText="1"/>
    </xf>
    <xf numFmtId="4" fontId="131" fillId="0" borderId="51" xfId="1" applyNumberFormat="1" applyFont="1" applyBorder="1" applyAlignment="1">
      <alignment horizontal="center" vertical="center" wrapText="1"/>
    </xf>
    <xf numFmtId="4" fontId="131" fillId="0" borderId="52" xfId="1" applyNumberFormat="1" applyFont="1" applyBorder="1" applyAlignment="1">
      <alignment horizontal="center" vertical="center" wrapText="1"/>
    </xf>
    <xf numFmtId="4" fontId="131" fillId="0" borderId="48" xfId="1" applyNumberFormat="1" applyFont="1" applyBorder="1" applyAlignment="1">
      <alignment vertical="top" wrapText="1"/>
    </xf>
    <xf numFmtId="4" fontId="131" fillId="0" borderId="16" xfId="1" applyNumberFormat="1" applyFont="1" applyBorder="1" applyAlignment="1">
      <alignment vertical="top" wrapText="1"/>
    </xf>
    <xf numFmtId="4" fontId="131" fillId="0" borderId="17" xfId="1" applyNumberFormat="1" applyFont="1" applyBorder="1" applyAlignment="1">
      <alignment vertical="top" wrapText="1"/>
    </xf>
    <xf numFmtId="4" fontId="124" fillId="0" borderId="48" xfId="1" applyNumberFormat="1" applyFont="1" applyBorder="1" applyAlignment="1">
      <alignment horizontal="center" vertical="center" wrapText="1"/>
    </xf>
    <xf numFmtId="4" fontId="124" fillId="0" borderId="16" xfId="1" applyNumberFormat="1" applyFont="1" applyBorder="1" applyAlignment="1">
      <alignment horizontal="center" vertical="center" wrapText="1"/>
    </xf>
    <xf numFmtId="4" fontId="124" fillId="0" borderId="17" xfId="1" applyNumberFormat="1" applyFont="1" applyBorder="1" applyAlignment="1">
      <alignment horizontal="center" vertical="center" wrapText="1"/>
    </xf>
    <xf numFmtId="4" fontId="129" fillId="0" borderId="30" xfId="1" applyNumberFormat="1" applyFont="1" applyBorder="1" applyAlignment="1" applyProtection="1">
      <alignment horizontal="center" vertical="center" wrapText="1"/>
      <protection locked="0"/>
    </xf>
    <xf numFmtId="4" fontId="130" fillId="0" borderId="48" xfId="1" applyNumberFormat="1" applyFont="1" applyBorder="1" applyAlignment="1" applyProtection="1">
      <alignment horizontal="left" vertical="top" wrapText="1"/>
      <protection locked="0"/>
    </xf>
    <xf numFmtId="4" fontId="130" fillId="0" borderId="16" xfId="1" applyNumberFormat="1" applyFont="1" applyBorder="1" applyAlignment="1" applyProtection="1">
      <alignment horizontal="left" vertical="top" wrapText="1"/>
      <protection locked="0"/>
    </xf>
    <xf numFmtId="4" fontId="130" fillId="0" borderId="17" xfId="1" applyNumberFormat="1" applyFont="1" applyBorder="1" applyAlignment="1" applyProtection="1">
      <alignment horizontal="left" vertical="top" wrapText="1"/>
      <protection locked="0"/>
    </xf>
    <xf numFmtId="4" fontId="128" fillId="3" borderId="48" xfId="1" applyNumberFormat="1" applyFont="1" applyFill="1" applyBorder="1" applyAlignment="1">
      <alignment horizontal="left" vertical="top" wrapText="1"/>
    </xf>
    <xf numFmtId="4" fontId="128" fillId="3" borderId="16" xfId="1" applyNumberFormat="1" applyFont="1" applyFill="1" applyBorder="1" applyAlignment="1">
      <alignment horizontal="left" vertical="top" wrapText="1"/>
    </xf>
    <xf numFmtId="4" fontId="128" fillId="3" borderId="17" xfId="1" applyNumberFormat="1" applyFont="1" applyFill="1" applyBorder="1" applyAlignment="1">
      <alignment horizontal="left" vertical="top" wrapText="1"/>
    </xf>
    <xf numFmtId="4" fontId="128" fillId="0" borderId="48" xfId="1" applyNumberFormat="1" applyFont="1" applyBorder="1" applyAlignment="1">
      <alignment horizontal="left" vertical="top" wrapText="1"/>
    </xf>
    <xf numFmtId="4" fontId="128" fillId="0" borderId="16" xfId="1" applyNumberFormat="1" applyFont="1" applyBorder="1" applyAlignment="1">
      <alignment horizontal="left" vertical="top" wrapText="1"/>
    </xf>
    <xf numFmtId="4" fontId="128" fillId="0" borderId="17" xfId="1" applyNumberFormat="1" applyFont="1" applyBorder="1" applyAlignment="1">
      <alignment horizontal="left" vertical="top" wrapText="1"/>
    </xf>
    <xf numFmtId="4" fontId="125" fillId="0" borderId="48" xfId="1" applyNumberFormat="1" applyFont="1" applyBorder="1" applyAlignment="1">
      <alignment horizontal="justify" vertical="center"/>
    </xf>
    <xf numFmtId="4" fontId="125" fillId="0" borderId="16" xfId="1" applyNumberFormat="1" applyFont="1" applyBorder="1" applyAlignment="1">
      <alignment horizontal="justify" vertical="center"/>
    </xf>
    <xf numFmtId="4" fontId="125" fillId="0" borderId="17" xfId="1" applyNumberFormat="1" applyFont="1" applyBorder="1" applyAlignment="1">
      <alignment horizontal="justify" vertical="center"/>
    </xf>
    <xf numFmtId="4" fontId="129" fillId="0" borderId="48" xfId="1" applyNumberFormat="1" applyFont="1" applyBorder="1" applyAlignment="1" applyProtection="1">
      <alignment horizontal="left" vertical="top" wrapText="1"/>
      <protection locked="0"/>
    </xf>
    <xf numFmtId="4" fontId="129" fillId="0" borderId="16" xfId="1" applyNumberFormat="1" applyFont="1" applyBorder="1" applyAlignment="1" applyProtection="1">
      <alignment horizontal="left" vertical="top" wrapText="1"/>
      <protection locked="0"/>
    </xf>
    <xf numFmtId="4" fontId="129" fillId="0" borderId="17" xfId="1" applyNumberFormat="1" applyFont="1" applyBorder="1" applyAlignment="1" applyProtection="1">
      <alignment horizontal="left" vertical="top" wrapText="1"/>
      <protection locked="0"/>
    </xf>
    <xf numFmtId="4" fontId="128" fillId="3" borderId="49" xfId="1" applyNumberFormat="1" applyFont="1" applyFill="1" applyBorder="1" applyAlignment="1">
      <alignment horizontal="center" vertical="center"/>
    </xf>
    <xf numFmtId="4" fontId="128" fillId="0" borderId="49" xfId="1" applyNumberFormat="1" applyFont="1" applyBorder="1" applyAlignment="1">
      <alignment horizontal="center" vertical="top" wrapText="1"/>
    </xf>
    <xf numFmtId="4" fontId="125" fillId="0" borderId="49" xfId="1" applyNumberFormat="1" applyFont="1" applyBorder="1" applyAlignment="1">
      <alignment horizontal="center" vertical="top" wrapText="1"/>
    </xf>
    <xf numFmtId="4" fontId="125" fillId="0" borderId="49" xfId="1" applyNumberFormat="1" applyFont="1" applyBorder="1" applyAlignment="1">
      <alignment horizontal="left" vertical="top" wrapText="1"/>
    </xf>
    <xf numFmtId="4" fontId="125" fillId="0" borderId="49" xfId="1" applyNumberFormat="1" applyFont="1" applyBorder="1" applyAlignment="1">
      <alignment horizontal="justify" vertical="top" wrapText="1"/>
    </xf>
    <xf numFmtId="4" fontId="128" fillId="3" borderId="48" xfId="1" applyNumberFormat="1" applyFont="1" applyFill="1" applyBorder="1" applyAlignment="1">
      <alignment horizontal="center" vertical="center"/>
    </xf>
    <xf numFmtId="4" fontId="128" fillId="3" borderId="16" xfId="1" applyNumberFormat="1" applyFont="1" applyFill="1" applyBorder="1" applyAlignment="1">
      <alignment horizontal="center" vertical="center"/>
    </xf>
    <xf numFmtId="4" fontId="128" fillId="3" borderId="17" xfId="1" applyNumberFormat="1" applyFont="1" applyFill="1" applyBorder="1" applyAlignment="1">
      <alignment horizontal="center" vertical="center"/>
    </xf>
    <xf numFmtId="4" fontId="128" fillId="0" borderId="48" xfId="1" applyNumberFormat="1" applyFont="1" applyBorder="1" applyAlignment="1">
      <alignment horizontal="justify" vertical="top" wrapText="1"/>
    </xf>
    <xf numFmtId="4" fontId="128" fillId="0" borderId="16" xfId="1" applyNumberFormat="1" applyFont="1" applyBorder="1" applyAlignment="1">
      <alignment horizontal="justify" vertical="top" wrapText="1"/>
    </xf>
    <xf numFmtId="4" fontId="128" fillId="0" borderId="17" xfId="1" applyNumberFormat="1" applyFont="1" applyBorder="1" applyAlignment="1">
      <alignment horizontal="justify" vertical="top" wrapText="1"/>
    </xf>
    <xf numFmtId="4" fontId="132" fillId="0" borderId="30" xfId="1" applyNumberFormat="1" applyFont="1" applyBorder="1" applyAlignment="1">
      <alignment horizontal="center" vertical="top" wrapText="1"/>
    </xf>
    <xf numFmtId="4" fontId="130" fillId="0" borderId="30" xfId="1" applyNumberFormat="1" applyFont="1" applyBorder="1" applyAlignment="1" applyProtection="1">
      <alignment horizontal="left" vertical="top" wrapText="1"/>
      <protection locked="0"/>
    </xf>
    <xf numFmtId="4" fontId="128" fillId="3" borderId="30" xfId="1" applyNumberFormat="1" applyFont="1" applyFill="1" applyBorder="1" applyAlignment="1">
      <alignment horizontal="justify" vertical="center"/>
    </xf>
    <xf numFmtId="4" fontId="128" fillId="0" borderId="30" xfId="1" applyNumberFormat="1" applyFont="1" applyBorder="1" applyAlignment="1">
      <alignment horizontal="left" vertical="top" wrapText="1"/>
    </xf>
    <xf numFmtId="4" fontId="125" fillId="0" borderId="30" xfId="1" applyNumberFormat="1" applyFont="1" applyBorder="1" applyAlignment="1">
      <alignment horizontal="center" vertical="center" wrapText="1"/>
    </xf>
    <xf numFmtId="4" fontId="131" fillId="0" borderId="30" xfId="1" applyNumberFormat="1" applyFont="1" applyBorder="1" applyAlignment="1">
      <alignment horizontal="center" vertical="center" wrapText="1"/>
    </xf>
    <xf numFmtId="4" fontId="125" fillId="0" borderId="30" xfId="1" applyNumberFormat="1" applyFont="1" applyBorder="1" applyAlignment="1">
      <alignment horizontal="center" vertical="top" wrapText="1"/>
    </xf>
    <xf numFmtId="4" fontId="125" fillId="0" borderId="49" xfId="1" applyNumberFormat="1" applyFont="1" applyBorder="1" applyAlignment="1">
      <alignment horizontal="center" vertical="center" wrapText="1"/>
    </xf>
    <xf numFmtId="4" fontId="128" fillId="0" borderId="49" xfId="1" applyNumberFormat="1" applyFont="1" applyBorder="1" applyAlignment="1">
      <alignment horizontal="left" vertical="top" wrapText="1"/>
    </xf>
    <xf numFmtId="4" fontId="128" fillId="0" borderId="49" xfId="1" applyNumberFormat="1" applyFont="1" applyBorder="1" applyAlignment="1">
      <alignment horizontal="justify" vertical="top" wrapText="1"/>
    </xf>
    <xf numFmtId="4" fontId="128" fillId="0" borderId="48" xfId="1" applyNumberFormat="1" applyFont="1" applyBorder="1" applyAlignment="1">
      <alignment horizontal="center" vertical="top" wrapText="1"/>
    </xf>
    <xf numFmtId="4" fontId="128" fillId="0" borderId="16" xfId="1" applyNumberFormat="1" applyFont="1" applyBorder="1" applyAlignment="1">
      <alignment horizontal="center" vertical="top" wrapText="1"/>
    </xf>
    <xf numFmtId="4" fontId="128" fillId="0" borderId="17" xfId="1" applyNumberFormat="1" applyFont="1" applyBorder="1" applyAlignment="1">
      <alignment horizontal="center" vertical="top" wrapText="1"/>
    </xf>
    <xf numFmtId="4" fontId="125" fillId="0" borderId="48" xfId="1" applyNumberFormat="1" applyFont="1" applyBorder="1" applyAlignment="1">
      <alignment horizontal="left" vertical="top" wrapText="1"/>
    </xf>
    <xf numFmtId="4" fontId="125" fillId="0" borderId="16" xfId="1" applyNumberFormat="1" applyFont="1" applyBorder="1" applyAlignment="1">
      <alignment horizontal="left" vertical="top" wrapText="1"/>
    </xf>
    <xf numFmtId="4" fontId="125" fillId="0" borderId="17" xfId="1" applyNumberFormat="1" applyFont="1" applyBorder="1" applyAlignment="1">
      <alignment horizontal="left" vertical="top" wrapText="1"/>
    </xf>
    <xf numFmtId="173" fontId="128" fillId="0" borderId="48" xfId="1" applyNumberFormat="1" applyFont="1" applyBorder="1" applyAlignment="1">
      <alignment horizontal="left" vertical="top" wrapText="1"/>
    </xf>
    <xf numFmtId="173" fontId="128" fillId="0" borderId="16" xfId="1" applyNumberFormat="1" applyFont="1" applyBorder="1" applyAlignment="1">
      <alignment horizontal="left" vertical="top" wrapText="1"/>
    </xf>
    <xf numFmtId="173" fontId="128" fillId="0" borderId="17" xfId="1" applyNumberFormat="1" applyFont="1" applyBorder="1" applyAlignment="1">
      <alignment horizontal="left" vertical="top" wrapText="1"/>
    </xf>
    <xf numFmtId="4" fontId="132" fillId="0" borderId="48" xfId="1" applyNumberFormat="1" applyFont="1" applyBorder="1" applyAlignment="1">
      <alignment horizontal="left" vertical="top" wrapText="1"/>
    </xf>
    <xf numFmtId="4" fontId="132" fillId="0" borderId="16" xfId="1" applyNumberFormat="1" applyFont="1" applyBorder="1" applyAlignment="1">
      <alignment horizontal="left" vertical="top" wrapText="1"/>
    </xf>
    <xf numFmtId="4" fontId="132" fillId="0" borderId="17" xfId="1" applyNumberFormat="1" applyFont="1" applyBorder="1" applyAlignment="1">
      <alignment horizontal="left" vertical="top" wrapText="1"/>
    </xf>
    <xf numFmtId="4" fontId="132" fillId="0" borderId="49" xfId="1" applyNumberFormat="1" applyFont="1" applyBorder="1" applyAlignment="1">
      <alignment horizontal="center" vertical="top" wrapText="1"/>
    </xf>
    <xf numFmtId="4" fontId="131" fillId="0" borderId="30" xfId="1" applyNumberFormat="1" applyFont="1" applyBorder="1" applyAlignment="1">
      <alignment horizontal="center" vertical="top" wrapText="1"/>
    </xf>
    <xf numFmtId="4" fontId="131" fillId="0" borderId="30" xfId="1" applyNumberFormat="1" applyFont="1" applyBorder="1" applyAlignment="1">
      <alignment horizontal="left" vertical="top" wrapText="1"/>
    </xf>
    <xf numFmtId="4" fontId="128" fillId="0" borderId="49" xfId="1" applyNumberFormat="1" applyFont="1" applyBorder="1" applyAlignment="1">
      <alignment horizontal="center" vertical="center" wrapText="1"/>
    </xf>
    <xf numFmtId="4" fontId="125" fillId="0" borderId="50" xfId="1" applyNumberFormat="1" applyFont="1" applyBorder="1" applyAlignment="1">
      <alignment horizontal="center" vertical="center" wrapText="1"/>
    </xf>
    <xf numFmtId="4" fontId="125" fillId="0" borderId="51" xfId="1" applyNumberFormat="1" applyFont="1" applyBorder="1" applyAlignment="1">
      <alignment horizontal="center" vertical="center" wrapText="1"/>
    </xf>
    <xf numFmtId="4" fontId="125" fillId="0" borderId="52" xfId="1" applyNumberFormat="1" applyFont="1" applyBorder="1" applyAlignment="1">
      <alignment horizontal="center" vertical="center" wrapText="1"/>
    </xf>
    <xf numFmtId="173" fontId="128" fillId="0" borderId="30" xfId="1" applyNumberFormat="1" applyFont="1" applyBorder="1" applyAlignment="1">
      <alignment horizontal="center" vertical="center"/>
    </xf>
    <xf numFmtId="0" fontId="156" fillId="0" borderId="50" xfId="1470" applyFont="1" applyBorder="1" applyAlignment="1">
      <alignment horizontal="center" vertical="center" wrapText="1"/>
    </xf>
    <xf numFmtId="0" fontId="156" fillId="0" borderId="51" xfId="1470" applyFont="1" applyBorder="1" applyAlignment="1">
      <alignment horizontal="center" vertical="center" wrapText="1"/>
    </xf>
    <xf numFmtId="0" fontId="156" fillId="0" borderId="52" xfId="1470" applyFont="1" applyBorder="1" applyAlignment="1">
      <alignment horizontal="center" vertical="center" wrapText="1"/>
    </xf>
    <xf numFmtId="0" fontId="129" fillId="0" borderId="0" xfId="1470" applyFont="1" applyAlignment="1">
      <alignment horizontal="center" vertical="center" wrapText="1"/>
    </xf>
    <xf numFmtId="0" fontId="129" fillId="0" borderId="0" xfId="1470" applyFont="1" applyAlignment="1">
      <alignment horizontal="center" vertical="center"/>
    </xf>
    <xf numFmtId="0" fontId="156" fillId="0" borderId="50" xfId="1470" applyFont="1" applyBorder="1" applyAlignment="1">
      <alignment horizontal="center" vertical="center"/>
    </xf>
    <xf numFmtId="0" fontId="156" fillId="0" borderId="51" xfId="1470" applyFont="1" applyBorder="1" applyAlignment="1">
      <alignment horizontal="center" vertical="center"/>
    </xf>
    <xf numFmtId="0" fontId="156" fillId="0" borderId="52" xfId="1470" applyFont="1" applyBorder="1" applyAlignment="1">
      <alignment horizontal="center" vertical="center"/>
    </xf>
    <xf numFmtId="0" fontId="157" fillId="0" borderId="49" xfId="1470" applyFont="1" applyBorder="1" applyAlignment="1">
      <alignment horizontal="center" vertical="center" wrapText="1"/>
    </xf>
    <xf numFmtId="0" fontId="128" fillId="0" borderId="30" xfId="881" applyFont="1" applyFill="1" applyBorder="1" applyAlignment="1">
      <alignment horizontal="left" vertical="top" wrapText="1"/>
    </xf>
    <xf numFmtId="0" fontId="128" fillId="0" borderId="30" xfId="881" applyFont="1" applyFill="1" applyBorder="1" applyAlignment="1">
      <alignment horizontal="center" vertical="top" wrapText="1"/>
    </xf>
    <xf numFmtId="0" fontId="130" fillId="0" borderId="48" xfId="1" applyFont="1" applyFill="1" applyBorder="1" applyAlignment="1" applyProtection="1">
      <alignment horizontal="left" vertical="top" wrapText="1"/>
      <protection locked="0"/>
    </xf>
    <xf numFmtId="0" fontId="130" fillId="0" borderId="16" xfId="1" applyFont="1" applyFill="1" applyBorder="1" applyAlignment="1" applyProtection="1">
      <alignment horizontal="left" vertical="top" wrapText="1"/>
      <protection locked="0"/>
    </xf>
    <xf numFmtId="0" fontId="130" fillId="0" borderId="17" xfId="1" applyFont="1" applyFill="1" applyBorder="1" applyAlignment="1" applyProtection="1">
      <alignment horizontal="left" vertical="top" wrapText="1"/>
      <protection locked="0"/>
    </xf>
    <xf numFmtId="0" fontId="128" fillId="0" borderId="48" xfId="1" applyFont="1" applyFill="1" applyBorder="1" applyAlignment="1" applyProtection="1">
      <alignment horizontal="left" vertical="top" wrapText="1"/>
      <protection locked="0"/>
    </xf>
    <xf numFmtId="0" fontId="128" fillId="0" borderId="16" xfId="1" applyFont="1" applyFill="1" applyBorder="1" applyAlignment="1" applyProtection="1">
      <alignment horizontal="left" vertical="top" wrapText="1"/>
      <protection locked="0"/>
    </xf>
    <xf numFmtId="0" fontId="128" fillId="0" borderId="17" xfId="1" applyFont="1" applyFill="1" applyBorder="1" applyAlignment="1" applyProtection="1">
      <alignment horizontal="left" vertical="top" wrapText="1"/>
      <protection locked="0"/>
    </xf>
    <xf numFmtId="4" fontId="128" fillId="0" borderId="48" xfId="882" applyNumberFormat="1" applyFont="1" applyFill="1" applyBorder="1" applyAlignment="1">
      <alignment horizontal="left" vertical="top" wrapText="1"/>
    </xf>
    <xf numFmtId="4" fontId="128" fillId="0" borderId="16" xfId="882" applyNumberFormat="1" applyFont="1" applyFill="1" applyBorder="1" applyAlignment="1">
      <alignment horizontal="left" vertical="top" wrapText="1"/>
    </xf>
    <xf numFmtId="4" fontId="128" fillId="0" borderId="17" xfId="882" applyNumberFormat="1" applyFont="1" applyFill="1" applyBorder="1" applyAlignment="1">
      <alignment horizontal="left" vertical="top" wrapText="1"/>
    </xf>
    <xf numFmtId="0" fontId="128" fillId="0" borderId="30" xfId="1" applyFont="1" applyFill="1" applyBorder="1" applyAlignment="1" applyProtection="1">
      <alignment horizontal="left" vertical="top" wrapText="1"/>
      <protection locked="0"/>
    </xf>
    <xf numFmtId="0" fontId="130" fillId="0" borderId="30" xfId="1" applyFont="1" applyFill="1" applyBorder="1" applyAlignment="1" applyProtection="1">
      <alignment horizontal="center" vertical="top" wrapText="1"/>
      <protection locked="0"/>
    </xf>
    <xf numFmtId="0" fontId="128" fillId="0" borderId="12" xfId="881" applyFont="1" applyFill="1" applyBorder="1" applyAlignment="1">
      <alignment horizontal="left" vertical="top" wrapText="1"/>
    </xf>
    <xf numFmtId="0" fontId="128" fillId="0" borderId="16" xfId="881" applyFont="1" applyFill="1" applyBorder="1" applyAlignment="1">
      <alignment horizontal="left" vertical="top" wrapText="1"/>
    </xf>
    <xf numFmtId="0" fontId="128" fillId="0" borderId="17" xfId="881" applyFont="1" applyFill="1" applyBorder="1" applyAlignment="1">
      <alignment horizontal="left" vertical="top" wrapText="1"/>
    </xf>
    <xf numFmtId="0" fontId="130" fillId="0" borderId="12" xfId="1" applyFont="1" applyFill="1" applyBorder="1" applyAlignment="1" applyProtection="1">
      <alignment horizontal="justify" vertical="top" wrapText="1"/>
      <protection locked="0"/>
    </xf>
    <xf numFmtId="0" fontId="130" fillId="0" borderId="16" xfId="1" applyFont="1" applyFill="1" applyBorder="1" applyAlignment="1" applyProtection="1">
      <alignment horizontal="justify" vertical="top" wrapText="1"/>
      <protection locked="0"/>
    </xf>
    <xf numFmtId="0" fontId="130" fillId="0" borderId="17" xfId="1" applyFont="1" applyFill="1" applyBorder="1" applyAlignment="1" applyProtection="1">
      <alignment horizontal="justify" vertical="top" wrapText="1"/>
      <protection locked="0"/>
    </xf>
    <xf numFmtId="4" fontId="128" fillId="0" borderId="12" xfId="881" applyNumberFormat="1" applyFont="1" applyFill="1" applyBorder="1" applyAlignment="1">
      <alignment horizontal="justify" vertical="top" wrapText="1"/>
    </xf>
    <xf numFmtId="4" fontId="128" fillId="0" borderId="16" xfId="881" applyNumberFormat="1" applyFont="1" applyFill="1" applyBorder="1" applyAlignment="1">
      <alignment horizontal="justify" vertical="top" wrapText="1"/>
    </xf>
    <xf numFmtId="4" fontId="128" fillId="0" borderId="17" xfId="881" applyNumberFormat="1" applyFont="1" applyFill="1" applyBorder="1" applyAlignment="1">
      <alignment horizontal="justify" vertical="top" wrapText="1"/>
    </xf>
    <xf numFmtId="49" fontId="128" fillId="0" borderId="12" xfId="881" applyNumberFormat="1" applyFont="1" applyFill="1" applyBorder="1" applyAlignment="1">
      <alignment horizontal="center" vertical="top" wrapText="1"/>
    </xf>
    <xf numFmtId="49" fontId="128" fillId="0" borderId="17" xfId="881" applyNumberFormat="1" applyFont="1" applyFill="1" applyBorder="1" applyAlignment="1">
      <alignment horizontal="center" vertical="top" wrapText="1"/>
    </xf>
    <xf numFmtId="0" fontId="128" fillId="0" borderId="12" xfId="881" applyFont="1" applyFill="1" applyBorder="1" applyAlignment="1">
      <alignment horizontal="left" vertical="center" wrapText="1"/>
    </xf>
    <xf numFmtId="0" fontId="128" fillId="0" borderId="17" xfId="881" applyFont="1" applyFill="1" applyBorder="1" applyAlignment="1">
      <alignment horizontal="left" vertical="center" wrapText="1"/>
    </xf>
    <xf numFmtId="4" fontId="128" fillId="0" borderId="12" xfId="881" applyNumberFormat="1" applyFont="1" applyFill="1" applyBorder="1" applyAlignment="1">
      <alignment horizontal="center" vertical="center" wrapText="1"/>
    </xf>
    <xf numFmtId="4" fontId="128" fillId="0" borderId="17" xfId="881" applyNumberFormat="1" applyFont="1" applyFill="1" applyBorder="1" applyAlignment="1">
      <alignment horizontal="center" vertical="center" wrapText="1"/>
    </xf>
    <xf numFmtId="49" fontId="128" fillId="0" borderId="30" xfId="881" applyNumberFormat="1" applyFont="1" applyFill="1" applyBorder="1" applyAlignment="1">
      <alignment horizontal="center" vertical="top" wrapText="1"/>
    </xf>
    <xf numFmtId="4" fontId="128" fillId="0" borderId="12" xfId="881" applyNumberFormat="1" applyFont="1" applyFill="1" applyBorder="1" applyAlignment="1">
      <alignment horizontal="left" vertical="top" wrapText="1"/>
    </xf>
    <xf numFmtId="4" fontId="128" fillId="0" borderId="17" xfId="881" applyNumberFormat="1" applyFont="1" applyFill="1" applyBorder="1" applyAlignment="1">
      <alignment horizontal="left" vertical="top" wrapText="1"/>
    </xf>
    <xf numFmtId="0" fontId="128" fillId="0" borderId="12" xfId="882" applyFont="1" applyFill="1" applyBorder="1" applyAlignment="1">
      <alignment horizontal="justify" vertical="top" wrapText="1"/>
    </xf>
    <xf numFmtId="0" fontId="128" fillId="0" borderId="16" xfId="882" applyFont="1" applyFill="1" applyBorder="1" applyAlignment="1">
      <alignment horizontal="justify" vertical="top" wrapText="1"/>
    </xf>
    <xf numFmtId="0" fontId="128" fillId="0" borderId="17" xfId="882" applyFont="1" applyFill="1" applyBorder="1" applyAlignment="1">
      <alignment horizontal="justify" vertical="top" wrapText="1"/>
    </xf>
    <xf numFmtId="49" fontId="128" fillId="0" borderId="16" xfId="881" applyNumberFormat="1" applyFont="1" applyFill="1" applyBorder="1" applyAlignment="1">
      <alignment horizontal="center" vertical="top" wrapText="1"/>
    </xf>
    <xf numFmtId="0" fontId="128" fillId="0" borderId="12" xfId="881" applyFont="1" applyFill="1" applyBorder="1" applyAlignment="1">
      <alignment horizontal="justify" vertical="top" wrapText="1"/>
    </xf>
    <xf numFmtId="0" fontId="128" fillId="0" borderId="16" xfId="881" applyFont="1" applyFill="1" applyBorder="1" applyAlignment="1">
      <alignment horizontal="justify" vertical="top" wrapText="1"/>
    </xf>
    <xf numFmtId="0" fontId="128" fillId="0" borderId="17" xfId="881" applyFont="1" applyFill="1" applyBorder="1" applyAlignment="1">
      <alignment horizontal="justify" vertical="top" wrapText="1"/>
    </xf>
    <xf numFmtId="0" fontId="128" fillId="0" borderId="1" xfId="1" applyFont="1" applyFill="1" applyBorder="1" applyAlignment="1" applyProtection="1">
      <alignment horizontal="center" vertical="top" wrapText="1"/>
      <protection locked="0"/>
    </xf>
    <xf numFmtId="0" fontId="130" fillId="0" borderId="1" xfId="1" applyFont="1" applyFill="1" applyBorder="1" applyAlignment="1" applyProtection="1">
      <alignment horizontal="center" vertical="center" wrapText="1"/>
      <protection locked="0"/>
    </xf>
    <xf numFmtId="4" fontId="128" fillId="0" borderId="30" xfId="881" applyNumberFormat="1" applyFont="1" applyFill="1" applyBorder="1" applyAlignment="1">
      <alignment horizontal="center" vertical="top" wrapText="1"/>
    </xf>
    <xf numFmtId="0" fontId="130" fillId="0" borderId="12" xfId="1" applyFont="1" applyFill="1" applyBorder="1" applyAlignment="1" applyProtection="1">
      <alignment horizontal="left" vertical="top" wrapText="1"/>
      <protection locked="0"/>
    </xf>
    <xf numFmtId="4" fontId="128" fillId="0" borderId="1" xfId="881" applyNumberFormat="1" applyFont="1" applyFill="1" applyBorder="1" applyAlignment="1">
      <alignment horizontal="center" vertical="top" wrapText="1"/>
    </xf>
    <xf numFmtId="4" fontId="125" fillId="0" borderId="1" xfId="881" applyNumberFormat="1" applyFont="1" applyFill="1" applyBorder="1" applyAlignment="1">
      <alignment horizontal="center" vertical="center" wrapText="1"/>
    </xf>
    <xf numFmtId="49" fontId="125" fillId="0" borderId="12" xfId="881" applyNumberFormat="1" applyFont="1" applyFill="1" applyBorder="1" applyAlignment="1">
      <alignment horizontal="center" vertical="top" wrapText="1"/>
    </xf>
    <xf numFmtId="49" fontId="125" fillId="0" borderId="16" xfId="881" applyNumberFormat="1" applyFont="1" applyFill="1" applyBorder="1" applyAlignment="1">
      <alignment horizontal="center" vertical="top" wrapText="1"/>
    </xf>
    <xf numFmtId="49" fontId="125" fillId="0" borderId="17" xfId="881" applyNumberFormat="1" applyFont="1" applyFill="1" applyBorder="1" applyAlignment="1">
      <alignment horizontal="center" vertical="top" wrapText="1"/>
    </xf>
    <xf numFmtId="0" fontId="125" fillId="0" borderId="12" xfId="881" applyFont="1" applyFill="1" applyBorder="1" applyAlignment="1">
      <alignment horizontal="left" vertical="top" wrapText="1"/>
    </xf>
    <xf numFmtId="0" fontId="125" fillId="0" borderId="16" xfId="881" applyFont="1" applyFill="1" applyBorder="1" applyAlignment="1">
      <alignment horizontal="left" vertical="top" wrapText="1"/>
    </xf>
    <xf numFmtId="0" fontId="125" fillId="0" borderId="17" xfId="881" applyFont="1" applyFill="1" applyBorder="1" applyAlignment="1">
      <alignment horizontal="left" vertical="top" wrapText="1"/>
    </xf>
    <xf numFmtId="49" fontId="128" fillId="0" borderId="1" xfId="881" applyNumberFormat="1" applyFont="1" applyFill="1" applyBorder="1" applyAlignment="1">
      <alignment horizontal="center" vertical="top" wrapText="1"/>
    </xf>
    <xf numFmtId="4" fontId="128" fillId="0" borderId="30" xfId="881" applyNumberFormat="1" applyFont="1" applyFill="1" applyBorder="1" applyAlignment="1">
      <alignment horizontal="left" vertical="top" wrapText="1"/>
    </xf>
    <xf numFmtId="0" fontId="128" fillId="0" borderId="30" xfId="882" applyFont="1" applyFill="1" applyBorder="1" applyAlignment="1">
      <alignment horizontal="center" vertical="top" wrapText="1"/>
    </xf>
    <xf numFmtId="0" fontId="125" fillId="0" borderId="20" xfId="881" applyFont="1" applyFill="1" applyBorder="1" applyAlignment="1">
      <alignment horizontal="center" vertical="top" wrapText="1"/>
    </xf>
    <xf numFmtId="0" fontId="125" fillId="0" borderId="22" xfId="881" applyFont="1" applyFill="1" applyBorder="1" applyAlignment="1">
      <alignment horizontal="center" vertical="top" wrapText="1"/>
    </xf>
    <xf numFmtId="0" fontId="125" fillId="0" borderId="21" xfId="881" applyFont="1" applyFill="1" applyBorder="1" applyAlignment="1">
      <alignment horizontal="left" vertical="center" wrapText="1"/>
    </xf>
    <xf numFmtId="0" fontId="125" fillId="0" borderId="20" xfId="881" applyFont="1" applyFill="1" applyBorder="1" applyAlignment="1">
      <alignment horizontal="left" vertical="center" wrapText="1"/>
    </xf>
    <xf numFmtId="4" fontId="125" fillId="0" borderId="21" xfId="881" applyNumberFormat="1" applyFont="1" applyFill="1" applyBorder="1" applyAlignment="1">
      <alignment horizontal="justify" vertical="center" wrapText="1"/>
    </xf>
    <xf numFmtId="4" fontId="125" fillId="0" borderId="20" xfId="881" applyNumberFormat="1" applyFont="1" applyFill="1" applyBorder="1" applyAlignment="1">
      <alignment horizontal="justify" vertical="center" wrapText="1"/>
    </xf>
    <xf numFmtId="0" fontId="125" fillId="0" borderId="1" xfId="881" applyFont="1" applyFill="1" applyBorder="1" applyAlignment="1">
      <alignment horizontal="center" vertical="center" wrapText="1"/>
    </xf>
    <xf numFmtId="4" fontId="128" fillId="0" borderId="1" xfId="881" applyNumberFormat="1" applyFont="1" applyFill="1" applyBorder="1" applyAlignment="1">
      <alignment horizontal="justify" vertical="top" wrapText="1"/>
    </xf>
    <xf numFmtId="4" fontId="125" fillId="0" borderId="1" xfId="881" applyNumberFormat="1" applyFont="1" applyFill="1" applyBorder="1" applyAlignment="1">
      <alignment horizontal="justify" vertical="center" wrapText="1"/>
    </xf>
    <xf numFmtId="0" fontId="125" fillId="0" borderId="1" xfId="881" applyFont="1" applyFill="1" applyBorder="1" applyAlignment="1">
      <alignment horizontal="center" vertical="top" wrapText="1"/>
    </xf>
    <xf numFmtId="0" fontId="128" fillId="0" borderId="12" xfId="881" applyFont="1" applyFill="1" applyBorder="1" applyAlignment="1">
      <alignment horizontal="center" vertical="top" wrapText="1"/>
    </xf>
    <xf numFmtId="0" fontId="128" fillId="0" borderId="16" xfId="881" applyFont="1" applyFill="1" applyBorder="1" applyAlignment="1">
      <alignment horizontal="center" vertical="top" wrapText="1"/>
    </xf>
    <xf numFmtId="0" fontId="128" fillId="0" borderId="17" xfId="881" applyFont="1" applyFill="1" applyBorder="1" applyAlignment="1">
      <alignment horizontal="center" vertical="top" wrapText="1"/>
    </xf>
    <xf numFmtId="16" fontId="128" fillId="0" borderId="12" xfId="881" applyNumberFormat="1" applyFont="1" applyFill="1" applyBorder="1" applyAlignment="1">
      <alignment horizontal="center" vertical="top" wrapText="1"/>
    </xf>
    <xf numFmtId="16" fontId="128" fillId="0" borderId="17" xfId="881" applyNumberFormat="1" applyFont="1" applyFill="1" applyBorder="1" applyAlignment="1">
      <alignment horizontal="center" vertical="top" wrapText="1"/>
    </xf>
    <xf numFmtId="0" fontId="125" fillId="0" borderId="0" xfId="1" applyFont="1" applyFill="1" applyBorder="1" applyAlignment="1">
      <alignment horizontal="center" vertical="center" wrapText="1"/>
    </xf>
    <xf numFmtId="0" fontId="125" fillId="0" borderId="0" xfId="881" applyFont="1" applyFill="1" applyAlignment="1">
      <alignment horizontal="center" vertical="center"/>
    </xf>
    <xf numFmtId="0" fontId="125" fillId="0" borderId="0" xfId="882" applyFont="1" applyFill="1" applyAlignment="1">
      <alignment horizontal="center" vertical="center"/>
    </xf>
    <xf numFmtId="0" fontId="125" fillId="0" borderId="11" xfId="882" applyFont="1" applyFill="1" applyBorder="1" applyAlignment="1">
      <alignment horizontal="center" vertical="center"/>
    </xf>
    <xf numFmtId="49" fontId="125" fillId="0" borderId="1" xfId="881" applyNumberFormat="1" applyFont="1" applyFill="1" applyBorder="1" applyAlignment="1">
      <alignment horizontal="center" vertical="center" wrapText="1"/>
    </xf>
    <xf numFmtId="0" fontId="125" fillId="0" borderId="1" xfId="881" applyFont="1" applyFill="1" applyBorder="1" applyAlignment="1">
      <alignment horizontal="left" vertical="top" wrapText="1"/>
    </xf>
    <xf numFmtId="4" fontId="128" fillId="0" borderId="1" xfId="881" applyNumberFormat="1" applyFont="1" applyFill="1" applyBorder="1" applyAlignment="1">
      <alignment horizontal="center" vertical="center" wrapText="1"/>
    </xf>
    <xf numFmtId="49" fontId="128" fillId="0" borderId="1" xfId="881" applyNumberFormat="1" applyFont="1" applyFill="1" applyBorder="1" applyAlignment="1">
      <alignment horizontal="center" vertical="center" wrapText="1"/>
    </xf>
    <xf numFmtId="0" fontId="128" fillId="0" borderId="1" xfId="881" applyFont="1" applyFill="1" applyBorder="1" applyAlignment="1">
      <alignment horizontal="left" vertical="top" wrapText="1"/>
    </xf>
    <xf numFmtId="4" fontId="128" fillId="0" borderId="16" xfId="881" applyNumberFormat="1" applyFont="1" applyFill="1" applyBorder="1" applyAlignment="1">
      <alignment horizontal="center" vertical="center" wrapText="1"/>
    </xf>
    <xf numFmtId="0" fontId="125" fillId="0" borderId="16" xfId="881" applyFont="1" applyFill="1" applyBorder="1" applyAlignment="1">
      <alignment horizontal="center" vertical="top" wrapText="1"/>
    </xf>
    <xf numFmtId="0" fontId="125" fillId="0" borderId="17" xfId="881" applyFont="1" applyFill="1" applyBorder="1" applyAlignment="1">
      <alignment horizontal="center" vertical="top" wrapText="1"/>
    </xf>
    <xf numFmtId="0" fontId="134" fillId="0" borderId="12" xfId="1" applyFont="1" applyFill="1" applyBorder="1" applyAlignment="1" applyProtection="1">
      <alignment horizontal="left" vertical="top" wrapText="1"/>
      <protection locked="0"/>
    </xf>
    <xf numFmtId="0" fontId="134" fillId="0" borderId="16" xfId="1" applyFont="1" applyFill="1" applyBorder="1" applyAlignment="1" applyProtection="1">
      <alignment horizontal="left" vertical="top" wrapText="1"/>
      <protection locked="0"/>
    </xf>
    <xf numFmtId="0" fontId="128" fillId="0" borderId="12" xfId="1" applyFont="1" applyFill="1" applyBorder="1" applyAlignment="1" applyProtection="1">
      <alignment horizontal="left" vertical="top" wrapText="1"/>
      <protection locked="0"/>
    </xf>
    <xf numFmtId="0" fontId="125" fillId="0" borderId="12" xfId="881" applyFont="1" applyFill="1" applyBorder="1" applyAlignment="1">
      <alignment horizontal="center" vertical="top" wrapText="1"/>
    </xf>
    <xf numFmtId="0" fontId="125" fillId="0" borderId="12" xfId="881" applyFont="1" applyFill="1" applyBorder="1" applyAlignment="1">
      <alignment horizontal="center" vertical="center" wrapText="1"/>
    </xf>
    <xf numFmtId="0" fontId="125" fillId="0" borderId="16" xfId="881" applyFont="1" applyFill="1" applyBorder="1" applyAlignment="1">
      <alignment horizontal="center" vertical="center" wrapText="1"/>
    </xf>
    <xf numFmtId="0" fontId="130" fillId="0" borderId="1" xfId="1" applyFont="1" applyFill="1" applyBorder="1" applyAlignment="1" applyProtection="1">
      <alignment horizontal="center" vertical="top" wrapText="1"/>
      <protection locked="0"/>
    </xf>
    <xf numFmtId="0" fontId="128" fillId="0" borderId="12" xfId="882" applyFont="1" applyFill="1" applyBorder="1" applyAlignment="1">
      <alignment horizontal="center" vertical="top" wrapText="1"/>
    </xf>
    <xf numFmtId="0" fontId="128" fillId="0" borderId="17" xfId="882" applyFont="1" applyFill="1" applyBorder="1" applyAlignment="1">
      <alignment horizontal="center" vertical="top" wrapText="1"/>
    </xf>
    <xf numFmtId="16" fontId="125" fillId="0" borderId="1" xfId="881" applyNumberFormat="1" applyFont="1" applyFill="1" applyBorder="1" applyAlignment="1">
      <alignment horizontal="center" vertical="top" wrapText="1"/>
    </xf>
    <xf numFmtId="49" fontId="128" fillId="0" borderId="48" xfId="881" applyNumberFormat="1" applyFont="1" applyFill="1" applyBorder="1" applyAlignment="1">
      <alignment horizontal="center" vertical="top" wrapText="1"/>
    </xf>
    <xf numFmtId="0" fontId="128" fillId="0" borderId="48" xfId="881" applyFont="1" applyFill="1" applyBorder="1" applyAlignment="1">
      <alignment horizontal="left" vertical="top" wrapText="1"/>
    </xf>
    <xf numFmtId="4" fontId="125" fillId="0" borderId="12" xfId="881" applyNumberFormat="1" applyFont="1" applyFill="1" applyBorder="1" applyAlignment="1">
      <alignment horizontal="justify" vertical="center" wrapText="1"/>
    </xf>
    <xf numFmtId="4" fontId="125" fillId="0" borderId="16" xfId="881" applyNumberFormat="1" applyFont="1" applyFill="1" applyBorder="1" applyAlignment="1">
      <alignment horizontal="justify" vertical="center" wrapText="1"/>
    </xf>
    <xf numFmtId="4" fontId="125" fillId="0" borderId="17" xfId="881" applyNumberFormat="1" applyFont="1" applyFill="1" applyBorder="1" applyAlignment="1">
      <alignment horizontal="justify" vertical="center" wrapText="1"/>
    </xf>
    <xf numFmtId="49" fontId="125" fillId="0" borderId="48" xfId="881" applyNumberFormat="1" applyFont="1" applyFill="1" applyBorder="1" applyAlignment="1">
      <alignment horizontal="center" vertical="top" wrapText="1"/>
    </xf>
    <xf numFmtId="0" fontId="125" fillId="0" borderId="48" xfId="881" applyFont="1" applyFill="1" applyBorder="1" applyAlignment="1">
      <alignment horizontal="left" vertical="top" wrapText="1"/>
    </xf>
    <xf numFmtId="0" fontId="128" fillId="0" borderId="12" xfId="882" applyFont="1" applyFill="1" applyBorder="1" applyAlignment="1">
      <alignment horizontal="left" vertical="top" wrapText="1"/>
    </xf>
    <xf numFmtId="0" fontId="128" fillId="0" borderId="17" xfId="882" applyFont="1" applyFill="1" applyBorder="1" applyAlignment="1">
      <alignment horizontal="left" vertical="top" wrapText="1"/>
    </xf>
    <xf numFmtId="0" fontId="128" fillId="0" borderId="12" xfId="1" applyFont="1" applyFill="1" applyBorder="1" applyAlignment="1" applyProtection="1">
      <alignment horizontal="justify" vertical="top" wrapText="1"/>
      <protection locked="0"/>
    </xf>
    <xf numFmtId="0" fontId="128" fillId="0" borderId="16" xfId="1" applyFont="1" applyFill="1" applyBorder="1" applyAlignment="1" applyProtection="1">
      <alignment horizontal="justify" vertical="top" wrapText="1"/>
      <protection locked="0"/>
    </xf>
    <xf numFmtId="0" fontId="128" fillId="0" borderId="17" xfId="1" applyFont="1" applyFill="1" applyBorder="1" applyAlignment="1" applyProtection="1">
      <alignment horizontal="justify" vertical="top" wrapText="1"/>
      <protection locked="0"/>
    </xf>
    <xf numFmtId="0" fontId="125" fillId="0" borderId="30" xfId="881" applyFont="1" applyFill="1" applyBorder="1" applyAlignment="1">
      <alignment horizontal="center" vertical="top" wrapText="1"/>
    </xf>
    <xf numFmtId="4" fontId="125" fillId="0" borderId="30" xfId="881" applyNumberFormat="1" applyFont="1" applyFill="1" applyBorder="1" applyAlignment="1">
      <alignment horizontal="center" vertical="center" wrapText="1"/>
    </xf>
    <xf numFmtId="0" fontId="125" fillId="0" borderId="30" xfId="881" applyFont="1" applyFill="1" applyBorder="1" applyAlignment="1">
      <alignment horizontal="left" vertical="top" wrapText="1"/>
    </xf>
    <xf numFmtId="0" fontId="128" fillId="0" borderId="12" xfId="1" applyFont="1" applyFill="1" applyBorder="1" applyAlignment="1" applyProtection="1">
      <alignment horizontal="center" vertical="top" wrapText="1"/>
      <protection locked="0"/>
    </xf>
    <xf numFmtId="0" fontId="128" fillId="0" borderId="16" xfId="1" applyFont="1" applyFill="1" applyBorder="1" applyAlignment="1" applyProtection="1">
      <alignment horizontal="center" vertical="top" wrapText="1"/>
      <protection locked="0"/>
    </xf>
    <xf numFmtId="0" fontId="128" fillId="0" borderId="17" xfId="1" applyFont="1" applyFill="1" applyBorder="1" applyAlignment="1" applyProtection="1">
      <alignment horizontal="center" vertical="top" wrapText="1"/>
      <protection locked="0"/>
    </xf>
    <xf numFmtId="0" fontId="134" fillId="0" borderId="12" xfId="1" applyFont="1" applyFill="1" applyBorder="1" applyAlignment="1" applyProtection="1">
      <alignment horizontal="justify" vertical="top" wrapText="1"/>
      <protection locked="0"/>
    </xf>
    <xf numFmtId="0" fontId="134" fillId="0" borderId="16" xfId="1" applyFont="1" applyFill="1" applyBorder="1" applyAlignment="1" applyProtection="1">
      <alignment horizontal="justify" vertical="top" wrapText="1"/>
      <protection locked="0"/>
    </xf>
    <xf numFmtId="0" fontId="134" fillId="0" borderId="17" xfId="1" applyFont="1" applyFill="1" applyBorder="1" applyAlignment="1" applyProtection="1">
      <alignment horizontal="justify" vertical="top" wrapText="1"/>
      <protection locked="0"/>
    </xf>
    <xf numFmtId="4" fontId="128" fillId="0" borderId="30" xfId="882" applyNumberFormat="1" applyFont="1" applyFill="1" applyBorder="1" applyAlignment="1">
      <alignment horizontal="left" vertical="top" wrapText="1"/>
    </xf>
    <xf numFmtId="0" fontId="125" fillId="0" borderId="45" xfId="923" applyFont="1" applyFill="1" applyBorder="1" applyAlignment="1">
      <alignment horizontal="center" vertical="center" wrapText="1"/>
    </xf>
    <xf numFmtId="0" fontId="125" fillId="0" borderId="46" xfId="923" applyFont="1" applyFill="1" applyBorder="1" applyAlignment="1">
      <alignment horizontal="center" vertical="center" wrapText="1"/>
    </xf>
    <xf numFmtId="0" fontId="125" fillId="0" borderId="47" xfId="923" applyFont="1" applyFill="1" applyBorder="1" applyAlignment="1">
      <alignment horizontal="center" vertical="center" wrapText="1"/>
    </xf>
    <xf numFmtId="0" fontId="125" fillId="0" borderId="1" xfId="923" applyFont="1" applyFill="1" applyBorder="1" applyAlignment="1">
      <alignment horizontal="center" vertical="center" wrapText="1"/>
    </xf>
    <xf numFmtId="1" fontId="125" fillId="0" borderId="0" xfId="902" applyNumberFormat="1" applyFont="1" applyAlignment="1">
      <alignment horizontal="center" vertical="center" wrapText="1"/>
    </xf>
    <xf numFmtId="0" fontId="125" fillId="0" borderId="0" xfId="902" applyFont="1" applyAlignment="1">
      <alignment horizontal="center" vertical="center" wrapText="1"/>
    </xf>
    <xf numFmtId="0" fontId="129" fillId="3" borderId="30" xfId="821" applyFont="1" applyFill="1" applyBorder="1" applyAlignment="1">
      <alignment horizontal="center" vertical="center" wrapText="1"/>
    </xf>
    <xf numFmtId="0" fontId="130" fillId="3" borderId="30" xfId="821" applyFont="1" applyFill="1" applyBorder="1" applyAlignment="1">
      <alignment horizontal="center" vertical="center" wrapText="1"/>
    </xf>
    <xf numFmtId="4" fontId="130" fillId="3" borderId="30" xfId="821" applyNumberFormat="1" applyFont="1" applyFill="1" applyBorder="1" applyAlignment="1">
      <alignment horizontal="justify" vertical="top" wrapText="1"/>
    </xf>
    <xf numFmtId="49" fontId="130" fillId="3" borderId="30" xfId="821" applyNumberFormat="1" applyFont="1" applyFill="1" applyBorder="1" applyAlignment="1">
      <alignment horizontal="center" vertical="top" wrapText="1"/>
    </xf>
    <xf numFmtId="0" fontId="129" fillId="3" borderId="30" xfId="821" applyFont="1" applyFill="1" applyBorder="1" applyAlignment="1">
      <alignment horizontal="left" vertical="center" wrapText="1"/>
    </xf>
    <xf numFmtId="173" fontId="130" fillId="3" borderId="30" xfId="821" applyNumberFormat="1" applyFont="1" applyFill="1" applyBorder="1" applyAlignment="1">
      <alignment horizontal="center" vertical="top" wrapText="1"/>
    </xf>
    <xf numFmtId="4" fontId="128" fillId="0" borderId="30" xfId="1" applyNumberFormat="1" applyFont="1" applyBorder="1" applyAlignment="1">
      <alignment horizontal="center" vertical="top" wrapText="1"/>
    </xf>
    <xf numFmtId="4" fontId="130" fillId="3" borderId="30" xfId="821" applyNumberFormat="1" applyFont="1" applyFill="1" applyBorder="1" applyAlignment="1">
      <alignment horizontal="center" vertical="top" wrapText="1"/>
    </xf>
    <xf numFmtId="4" fontId="130" fillId="3" borderId="30" xfId="821" applyNumberFormat="1" applyFont="1" applyFill="1" applyBorder="1" applyAlignment="1">
      <alignment horizontal="left" vertical="top" wrapText="1"/>
    </xf>
    <xf numFmtId="4" fontId="129" fillId="3" borderId="30" xfId="821" applyNumberFormat="1" applyFont="1" applyFill="1" applyBorder="1" applyAlignment="1">
      <alignment horizontal="center" vertical="center" wrapText="1"/>
    </xf>
    <xf numFmtId="4" fontId="129" fillId="3" borderId="57" xfId="821" applyNumberFormat="1" applyFont="1" applyFill="1" applyBorder="1" applyAlignment="1">
      <alignment horizontal="center" vertical="top" wrapText="1"/>
    </xf>
    <xf numFmtId="4" fontId="129" fillId="3" borderId="16" xfId="821" applyNumberFormat="1" applyFont="1" applyFill="1" applyBorder="1" applyAlignment="1">
      <alignment horizontal="center" vertical="top" wrapText="1"/>
    </xf>
    <xf numFmtId="4" fontId="129" fillId="3" borderId="17" xfId="821" applyNumberFormat="1" applyFont="1" applyFill="1" applyBorder="1" applyAlignment="1">
      <alignment horizontal="center" vertical="top" wrapText="1"/>
    </xf>
    <xf numFmtId="4" fontId="128" fillId="3" borderId="30" xfId="821" applyNumberFormat="1" applyFont="1" applyFill="1" applyBorder="1" applyAlignment="1">
      <alignment horizontal="left" vertical="top" wrapText="1"/>
    </xf>
    <xf numFmtId="0" fontId="125" fillId="3" borderId="30" xfId="821" applyFont="1" applyFill="1" applyBorder="1" applyAlignment="1">
      <alignment horizontal="center" vertical="center" wrapText="1"/>
    </xf>
    <xf numFmtId="49" fontId="129" fillId="3" borderId="30" xfId="821" applyNumberFormat="1" applyFont="1" applyFill="1" applyBorder="1" applyAlignment="1">
      <alignment horizontal="center" vertical="top" wrapText="1"/>
    </xf>
    <xf numFmtId="0" fontId="129" fillId="3" borderId="30" xfId="821" applyFont="1" applyFill="1" applyBorder="1" applyAlignment="1">
      <alignment vertical="top" wrapText="1"/>
    </xf>
    <xf numFmtId="167" fontId="129" fillId="3" borderId="30" xfId="821" applyNumberFormat="1" applyFont="1" applyFill="1" applyBorder="1" applyAlignment="1">
      <alignment horizontal="justify" vertical="top" wrapText="1"/>
    </xf>
    <xf numFmtId="4" fontId="129" fillId="3" borderId="30" xfId="821" applyNumberFormat="1" applyFont="1" applyFill="1" applyBorder="1" applyAlignment="1">
      <alignment horizontal="center" vertical="top" wrapText="1"/>
    </xf>
    <xf numFmtId="4" fontId="129" fillId="3" borderId="30" xfId="821" applyNumberFormat="1" applyFont="1" applyFill="1" applyBorder="1" applyAlignment="1">
      <alignment vertical="top" wrapText="1"/>
    </xf>
    <xf numFmtId="4" fontId="129" fillId="3" borderId="30" xfId="821" applyNumberFormat="1" applyFont="1" applyFill="1" applyBorder="1" applyAlignment="1">
      <alignment horizontal="justify" vertical="top" wrapText="1"/>
    </xf>
    <xf numFmtId="4" fontId="133" fillId="3" borderId="57" xfId="0" applyNumberFormat="1" applyFont="1" applyFill="1" applyBorder="1" applyAlignment="1">
      <alignment horizontal="left" vertical="top" wrapText="1"/>
    </xf>
    <xf numFmtId="4" fontId="133" fillId="3" borderId="16" xfId="0" applyNumberFormat="1" applyFont="1" applyFill="1" applyBorder="1" applyAlignment="1">
      <alignment horizontal="left" vertical="top" wrapText="1"/>
    </xf>
    <xf numFmtId="4" fontId="133" fillId="3" borderId="17" xfId="0" applyNumberFormat="1" applyFont="1" applyFill="1" applyBorder="1" applyAlignment="1">
      <alignment horizontal="left" vertical="top" wrapText="1"/>
    </xf>
    <xf numFmtId="4" fontId="130" fillId="3" borderId="30" xfId="821" applyNumberFormat="1" applyFont="1" applyFill="1" applyBorder="1" applyAlignment="1">
      <alignment vertical="top" wrapText="1"/>
    </xf>
    <xf numFmtId="4" fontId="128" fillId="3" borderId="30" xfId="821" applyNumberFormat="1" applyFont="1" applyFill="1" applyBorder="1" applyAlignment="1">
      <alignment horizontal="justify" vertical="top" wrapText="1"/>
    </xf>
    <xf numFmtId="4" fontId="130" fillId="0" borderId="30" xfId="821" applyNumberFormat="1" applyFont="1" applyBorder="1" applyAlignment="1">
      <alignment horizontal="left" vertical="top" wrapText="1"/>
    </xf>
    <xf numFmtId="4" fontId="129" fillId="0" borderId="30" xfId="821" applyNumberFormat="1" applyFont="1" applyBorder="1" applyAlignment="1">
      <alignment horizontal="center" vertical="top" wrapText="1"/>
    </xf>
    <xf numFmtId="4" fontId="129" fillId="0" borderId="30" xfId="821" applyNumberFormat="1" applyFont="1" applyBorder="1" applyAlignment="1">
      <alignment horizontal="left" vertical="top" wrapText="1"/>
    </xf>
    <xf numFmtId="4" fontId="129" fillId="0" borderId="30" xfId="821" applyNumberFormat="1" applyFont="1" applyBorder="1" applyAlignment="1">
      <alignment horizontal="center" vertical="center" wrapText="1"/>
    </xf>
    <xf numFmtId="4" fontId="129" fillId="0" borderId="30" xfId="821" applyNumberFormat="1" applyFont="1" applyBorder="1" applyAlignment="1">
      <alignment horizontal="justify" vertical="top" wrapText="1"/>
    </xf>
    <xf numFmtId="4" fontId="130" fillId="0" borderId="30" xfId="821" applyNumberFormat="1" applyFont="1" applyBorder="1" applyAlignment="1">
      <alignment horizontal="center" vertical="top" wrapText="1"/>
    </xf>
    <xf numFmtId="4" fontId="130" fillId="0" borderId="30" xfId="821" applyNumberFormat="1" applyFont="1" applyBorder="1" applyAlignment="1">
      <alignment horizontal="justify" vertical="top" wrapText="1"/>
    </xf>
    <xf numFmtId="4" fontId="130" fillId="3" borderId="30" xfId="821" applyNumberFormat="1" applyFont="1" applyFill="1" applyBorder="1" applyAlignment="1">
      <alignment horizontal="center" vertical="center" wrapText="1"/>
    </xf>
    <xf numFmtId="4" fontId="128" fillId="3" borderId="30" xfId="821" applyNumberFormat="1" applyFont="1" applyFill="1" applyBorder="1" applyAlignment="1">
      <alignment horizontal="center" vertical="top" wrapText="1"/>
    </xf>
    <xf numFmtId="4" fontId="125" fillId="0" borderId="30" xfId="821" applyNumberFormat="1" applyFont="1" applyBorder="1" applyAlignment="1">
      <alignment horizontal="center" vertical="center" wrapText="1"/>
    </xf>
    <xf numFmtId="4" fontId="128" fillId="0" borderId="30" xfId="1" applyNumberFormat="1" applyFont="1" applyBorder="1" applyAlignment="1">
      <alignment vertical="top" wrapText="1"/>
    </xf>
    <xf numFmtId="4" fontId="128" fillId="0" borderId="30" xfId="821" applyNumberFormat="1" applyFont="1" applyBorder="1" applyAlignment="1">
      <alignment horizontal="justify" vertical="top" wrapText="1"/>
    </xf>
    <xf numFmtId="49" fontId="130" fillId="3" borderId="30" xfId="821" applyNumberFormat="1" applyFont="1" applyFill="1" applyBorder="1" applyAlignment="1">
      <alignment horizontal="center" vertical="center" wrapText="1"/>
    </xf>
    <xf numFmtId="0" fontId="125" fillId="3" borderId="30" xfId="1" applyFont="1" applyFill="1" applyBorder="1" applyAlignment="1">
      <alignment horizontal="left" vertical="center" wrapText="1"/>
    </xf>
    <xf numFmtId="167" fontId="129" fillId="3" borderId="30" xfId="821" applyNumberFormat="1" applyFont="1" applyFill="1" applyBorder="1" applyAlignment="1">
      <alignment horizontal="justify" vertical="center" wrapText="1"/>
    </xf>
    <xf numFmtId="0" fontId="125" fillId="3" borderId="30" xfId="821" applyFont="1" applyFill="1" applyBorder="1" applyAlignment="1">
      <alignment horizontal="left" vertical="center" wrapText="1"/>
    </xf>
    <xf numFmtId="4" fontId="129" fillId="3" borderId="30" xfId="821" applyNumberFormat="1" applyFont="1" applyFill="1" applyBorder="1" applyAlignment="1">
      <alignment horizontal="left" vertical="top" wrapText="1"/>
    </xf>
    <xf numFmtId="4" fontId="128" fillId="0" borderId="30" xfId="1" applyNumberFormat="1" applyFont="1" applyBorder="1" applyAlignment="1">
      <alignment horizontal="center" vertical="center" wrapText="1"/>
    </xf>
    <xf numFmtId="4" fontId="130" fillId="0" borderId="30" xfId="821" applyNumberFormat="1" applyFont="1" applyBorder="1" applyAlignment="1">
      <alignment horizontal="center" vertical="center" wrapText="1"/>
    </xf>
    <xf numFmtId="4" fontId="125" fillId="0" borderId="30" xfId="1" applyNumberFormat="1" applyFont="1" applyBorder="1" applyAlignment="1">
      <alignment horizontal="left" vertical="center" wrapText="1"/>
    </xf>
    <xf numFmtId="4" fontId="129" fillId="0" borderId="30" xfId="821" applyNumberFormat="1" applyFont="1" applyBorder="1" applyAlignment="1">
      <alignment horizontal="justify" vertical="center" wrapText="1"/>
    </xf>
    <xf numFmtId="4" fontId="125" fillId="0" borderId="30" xfId="821" applyNumberFormat="1" applyFont="1" applyBorder="1" applyAlignment="1">
      <alignment horizontal="left" vertical="center" wrapText="1"/>
    </xf>
    <xf numFmtId="4" fontId="128" fillId="3" borderId="30" xfId="1" applyNumberFormat="1" applyFont="1" applyFill="1" applyBorder="1" applyAlignment="1">
      <alignment vertical="top" wrapText="1"/>
    </xf>
    <xf numFmtId="4" fontId="128" fillId="3" borderId="30" xfId="1" applyNumberFormat="1" applyFont="1" applyFill="1" applyBorder="1" applyAlignment="1">
      <alignment horizontal="left" vertical="top" wrapText="1"/>
    </xf>
    <xf numFmtId="4" fontId="128" fillId="3" borderId="30" xfId="1" applyNumberFormat="1" applyFont="1" applyFill="1" applyBorder="1" applyAlignment="1">
      <alignment horizontal="center" vertical="center" wrapText="1"/>
    </xf>
    <xf numFmtId="4" fontId="125" fillId="3" borderId="30" xfId="1" applyNumberFormat="1" applyFont="1" applyFill="1" applyBorder="1" applyAlignment="1">
      <alignment horizontal="left" vertical="center" wrapText="1"/>
    </xf>
    <xf numFmtId="4" fontId="129" fillId="3" borderId="30" xfId="821" applyNumberFormat="1" applyFont="1" applyFill="1" applyBorder="1" applyAlignment="1">
      <alignment horizontal="justify" vertical="center" wrapText="1"/>
    </xf>
    <xf numFmtId="4" fontId="125" fillId="3" borderId="30" xfId="821" applyNumberFormat="1" applyFont="1" applyFill="1" applyBorder="1" applyAlignment="1">
      <alignment horizontal="left" vertical="center" wrapText="1"/>
    </xf>
    <xf numFmtId="0" fontId="125" fillId="3" borderId="30" xfId="1" applyFont="1" applyFill="1" applyBorder="1" applyAlignment="1">
      <alignment horizontal="center" vertical="center"/>
    </xf>
    <xf numFmtId="4" fontId="135" fillId="3" borderId="30" xfId="1" applyNumberFormat="1" applyFont="1" applyFill="1" applyBorder="1" applyAlignment="1">
      <alignment horizontal="center" vertical="center" wrapText="1"/>
    </xf>
    <xf numFmtId="4" fontId="128" fillId="3" borderId="30" xfId="1" applyNumberFormat="1" applyFont="1" applyFill="1" applyBorder="1" applyAlignment="1">
      <alignment horizontal="justify" vertical="top" wrapText="1"/>
    </xf>
    <xf numFmtId="4" fontId="135" fillId="3" borderId="30" xfId="1" applyNumberFormat="1" applyFont="1" applyFill="1" applyBorder="1" applyAlignment="1">
      <alignment horizontal="center" vertical="center"/>
    </xf>
    <xf numFmtId="4" fontId="135" fillId="3" borderId="30" xfId="1" applyNumberFormat="1" applyFont="1" applyFill="1" applyBorder="1" applyAlignment="1">
      <alignment horizontal="left" vertical="center" wrapText="1"/>
    </xf>
    <xf numFmtId="4" fontId="125" fillId="0" borderId="30" xfId="821" applyNumberFormat="1" applyFont="1" applyBorder="1" applyAlignment="1">
      <alignment horizontal="center"/>
    </xf>
    <xf numFmtId="4" fontId="125" fillId="3" borderId="30" xfId="821" applyNumberFormat="1" applyFont="1" applyFill="1" applyBorder="1" applyAlignment="1">
      <alignment horizontal="center"/>
    </xf>
    <xf numFmtId="4" fontId="130" fillId="3" borderId="31" xfId="821" applyNumberFormat="1" applyFont="1" applyFill="1" applyBorder="1" applyAlignment="1">
      <alignment horizontal="center" vertical="center" wrapText="1"/>
    </xf>
    <xf numFmtId="4" fontId="130" fillId="3" borderId="60" xfId="821" applyNumberFormat="1" applyFont="1" applyFill="1" applyBorder="1" applyAlignment="1">
      <alignment horizontal="center" vertical="center" wrapText="1"/>
    </xf>
    <xf numFmtId="4" fontId="130" fillId="3" borderId="33" xfId="821" applyNumberFormat="1" applyFont="1" applyFill="1" applyBorder="1" applyAlignment="1">
      <alignment horizontal="center" vertical="center" wrapText="1"/>
    </xf>
    <xf numFmtId="4" fontId="125" fillId="3" borderId="30" xfId="1" applyNumberFormat="1" applyFont="1" applyFill="1" applyBorder="1" applyAlignment="1">
      <alignment horizontal="center" vertical="center"/>
    </xf>
    <xf numFmtId="0" fontId="133" fillId="0" borderId="29" xfId="1466" applyFont="1" applyBorder="1" applyAlignment="1">
      <alignment vertical="center" wrapText="1"/>
    </xf>
    <xf numFmtId="0" fontId="133" fillId="0" borderId="13" xfId="0" applyFont="1" applyBorder="1" applyAlignment="1">
      <alignment horizontal="center" vertical="center"/>
    </xf>
    <xf numFmtId="0" fontId="133" fillId="0" borderId="14" xfId="0" applyFont="1" applyBorder="1" applyAlignment="1">
      <alignment horizontal="center" vertical="center"/>
    </xf>
    <xf numFmtId="0" fontId="133" fillId="0" borderId="0" xfId="1466" applyFont="1" applyBorder="1" applyAlignment="1">
      <alignment horizontal="center" vertical="center" wrapText="1"/>
    </xf>
    <xf numFmtId="0" fontId="133" fillId="0" borderId="15" xfId="0" applyFont="1" applyBorder="1" applyAlignment="1">
      <alignment horizontal="center" vertical="center"/>
    </xf>
    <xf numFmtId="0" fontId="133" fillId="0" borderId="12" xfId="1466" applyFont="1" applyFill="1" applyBorder="1" applyAlignment="1">
      <alignment vertical="top" wrapText="1"/>
    </xf>
    <xf numFmtId="0" fontId="133" fillId="0" borderId="16" xfId="1466" applyFont="1" applyFill="1" applyBorder="1" applyAlignment="1">
      <alignment vertical="top" wrapText="1"/>
    </xf>
    <xf numFmtId="0" fontId="133" fillId="0" borderId="17" xfId="1466" applyFont="1" applyFill="1" applyBorder="1" applyAlignment="1">
      <alignment vertical="top" wrapText="1"/>
    </xf>
    <xf numFmtId="0" fontId="133" fillId="0" borderId="12" xfId="1466" applyFont="1" applyFill="1" applyBorder="1" applyAlignment="1">
      <alignment horizontal="center" vertical="center" wrapText="1"/>
    </xf>
    <xf numFmtId="0" fontId="133" fillId="0" borderId="17" xfId="1466" applyFont="1" applyFill="1" applyBorder="1" applyAlignment="1">
      <alignment horizontal="center" vertical="center" wrapText="1"/>
    </xf>
    <xf numFmtId="0" fontId="128" fillId="0" borderId="12" xfId="1466" applyFont="1" applyFill="1" applyBorder="1" applyAlignment="1">
      <alignment horizontal="center" vertical="center" wrapText="1"/>
    </xf>
    <xf numFmtId="0" fontId="128" fillId="0" borderId="17" xfId="1466" applyFont="1" applyFill="1" applyBorder="1" applyAlignment="1">
      <alignment horizontal="center" vertical="center" wrapText="1"/>
    </xf>
    <xf numFmtId="0" fontId="133" fillId="0" borderId="12" xfId="1466" applyFont="1" applyFill="1" applyBorder="1" applyAlignment="1">
      <alignment vertical="center" wrapText="1"/>
    </xf>
    <xf numFmtId="0" fontId="133" fillId="0" borderId="17" xfId="1466" applyFont="1" applyFill="1" applyBorder="1" applyAlignment="1">
      <alignment vertical="center" wrapText="1"/>
    </xf>
    <xf numFmtId="0" fontId="128" fillId="0" borderId="0" xfId="923" applyFont="1" applyAlignment="1">
      <alignment horizontal="center" vertical="center" wrapText="1"/>
    </xf>
    <xf numFmtId="0" fontId="128" fillId="0" borderId="0" xfId="923" applyFont="1" applyAlignment="1">
      <alignment horizontal="center" vertical="center"/>
    </xf>
    <xf numFmtId="0" fontId="133" fillId="0" borderId="1" xfId="1466" applyFont="1" applyFill="1" applyBorder="1" applyAlignment="1">
      <alignment horizontal="center" vertical="center" wrapText="1"/>
    </xf>
    <xf numFmtId="0" fontId="128" fillId="0" borderId="12" xfId="1467" applyFont="1" applyFill="1" applyBorder="1" applyAlignment="1">
      <alignment vertical="top" wrapText="1"/>
    </xf>
    <xf numFmtId="0" fontId="128" fillId="0" borderId="17" xfId="1467" applyFont="1" applyFill="1" applyBorder="1" applyAlignment="1">
      <alignment vertical="top" wrapText="1"/>
    </xf>
    <xf numFmtId="0" fontId="133" fillId="0" borderId="0" xfId="1466" applyFont="1" applyBorder="1" applyAlignment="1">
      <alignment vertical="center" wrapText="1"/>
    </xf>
    <xf numFmtId="0" fontId="133" fillId="0" borderId="13" xfId="0" applyFont="1" applyFill="1" applyBorder="1" applyAlignment="1">
      <alignment horizontal="center" vertical="center"/>
    </xf>
    <xf numFmtId="0" fontId="133" fillId="0" borderId="14" xfId="0" applyFont="1" applyFill="1" applyBorder="1" applyAlignment="1">
      <alignment horizontal="center" vertical="center"/>
    </xf>
    <xf numFmtId="0" fontId="133" fillId="0" borderId="15" xfId="0" applyFont="1" applyFill="1" applyBorder="1" applyAlignment="1">
      <alignment horizontal="center" vertical="center"/>
    </xf>
    <xf numFmtId="0" fontId="128" fillId="0" borderId="12" xfId="1466" applyFont="1" applyFill="1" applyBorder="1" applyAlignment="1">
      <alignment horizontal="left" vertical="top" wrapText="1"/>
    </xf>
    <xf numFmtId="0" fontId="128" fillId="0" borderId="17" xfId="1466" applyFont="1" applyFill="1" applyBorder="1" applyAlignment="1">
      <alignment horizontal="left" vertical="top" wrapText="1"/>
    </xf>
    <xf numFmtId="49" fontId="125" fillId="0" borderId="49" xfId="1" applyNumberFormat="1" applyFont="1" applyBorder="1" applyAlignment="1">
      <alignment horizontal="center" vertical="center" wrapText="1"/>
    </xf>
    <xf numFmtId="4" fontId="129" fillId="0" borderId="49" xfId="1" applyNumberFormat="1" applyFont="1" applyBorder="1" applyAlignment="1" applyProtection="1">
      <alignment horizontal="center" vertical="top" wrapText="1"/>
      <protection locked="0"/>
    </xf>
    <xf numFmtId="4" fontId="129" fillId="0" borderId="49" xfId="1" applyNumberFormat="1" applyFont="1" applyBorder="1" applyAlignment="1" applyProtection="1">
      <alignment horizontal="left" vertical="top" wrapText="1"/>
      <protection locked="0"/>
    </xf>
    <xf numFmtId="4" fontId="128" fillId="3" borderId="49" xfId="1" applyNumberFormat="1" applyFont="1" applyFill="1" applyBorder="1" applyAlignment="1" applyProtection="1">
      <alignment horizontal="center" vertical="top" wrapText="1"/>
      <protection locked="0"/>
    </xf>
    <xf numFmtId="4" fontId="128" fillId="3" borderId="49" xfId="1" applyNumberFormat="1" applyFont="1" applyFill="1" applyBorder="1" applyAlignment="1" applyProtection="1">
      <alignment horizontal="left" vertical="top" wrapText="1"/>
      <protection locked="0"/>
    </xf>
    <xf numFmtId="4" fontId="128" fillId="3" borderId="49" xfId="1" applyNumberFormat="1" applyFont="1" applyFill="1" applyBorder="1" applyAlignment="1">
      <alignment horizontal="left" vertical="center" wrapText="1"/>
    </xf>
    <xf numFmtId="4" fontId="128" fillId="3" borderId="49" xfId="1" applyNumberFormat="1" applyFont="1" applyFill="1" applyBorder="1" applyAlignment="1">
      <alignment horizontal="center" vertical="center" wrapText="1"/>
    </xf>
    <xf numFmtId="4" fontId="128" fillId="3" borderId="49" xfId="1" applyNumberFormat="1" applyFont="1" applyFill="1" applyBorder="1" applyAlignment="1">
      <alignment horizontal="left" vertical="top" wrapText="1"/>
    </xf>
    <xf numFmtId="4" fontId="130" fillId="0" borderId="49" xfId="1" applyNumberFormat="1" applyFont="1" applyBorder="1" applyAlignment="1" applyProtection="1">
      <alignment horizontal="center" vertical="top" wrapText="1"/>
      <protection locked="0"/>
    </xf>
    <xf numFmtId="4" fontId="128" fillId="0" borderId="49" xfId="1" applyNumberFormat="1" applyFont="1" applyBorder="1" applyAlignment="1" applyProtection="1">
      <alignment horizontal="left" vertical="top" wrapText="1"/>
      <protection locked="0"/>
    </xf>
    <xf numFmtId="4" fontId="136" fillId="0" borderId="49" xfId="1" applyNumberFormat="1" applyFont="1" applyBorder="1" applyAlignment="1">
      <alignment horizontal="center" vertical="center" wrapText="1"/>
    </xf>
    <xf numFmtId="0" fontId="133" fillId="0" borderId="48" xfId="0" applyFont="1" applyBorder="1" applyAlignment="1">
      <alignment horizontal="center" vertical="center"/>
    </xf>
    <xf numFmtId="0" fontId="133" fillId="0" borderId="17" xfId="0" applyFont="1" applyBorder="1" applyAlignment="1">
      <alignment horizontal="center" vertical="center"/>
    </xf>
    <xf numFmtId="0" fontId="128" fillId="0" borderId="48" xfId="1471" applyFont="1" applyBorder="1" applyAlignment="1">
      <alignment horizontal="left" vertical="top" wrapText="1"/>
    </xf>
    <xf numFmtId="0" fontId="130" fillId="0" borderId="17" xfId="1471" applyFont="1" applyBorder="1" applyAlignment="1">
      <alignment horizontal="left" vertical="top" wrapText="1"/>
    </xf>
    <xf numFmtId="0" fontId="129" fillId="0" borderId="50" xfId="1471" applyFont="1" applyBorder="1" applyAlignment="1">
      <alignment horizontal="center" vertical="center" wrapText="1"/>
    </xf>
    <xf numFmtId="0" fontId="129" fillId="0" borderId="51" xfId="1471" applyFont="1" applyBorder="1" applyAlignment="1">
      <alignment horizontal="center" vertical="center" wrapText="1"/>
    </xf>
    <xf numFmtId="0" fontId="129" fillId="0" borderId="52" xfId="1471" applyFont="1" applyBorder="1" applyAlignment="1">
      <alignment horizontal="center" vertical="center" wrapText="1"/>
    </xf>
    <xf numFmtId="0" fontId="128" fillId="0" borderId="0" xfId="1" applyFont="1" applyAlignment="1">
      <alignment horizontal="right" wrapText="1"/>
    </xf>
    <xf numFmtId="0" fontId="128" fillId="0" borderId="0" xfId="1" applyFont="1" applyAlignment="1">
      <alignment horizontal="right"/>
    </xf>
    <xf numFmtId="0" fontId="125" fillId="0" borderId="0" xfId="1" applyFont="1" applyAlignment="1">
      <alignment horizontal="center"/>
    </xf>
    <xf numFmtId="0" fontId="129" fillId="0" borderId="50" xfId="1471" applyFont="1" applyBorder="1" applyAlignment="1">
      <alignment horizontal="center" vertical="center"/>
    </xf>
    <xf numFmtId="0" fontId="129" fillId="0" borderId="51" xfId="1471" applyFont="1" applyBorder="1" applyAlignment="1">
      <alignment horizontal="center" vertical="center"/>
    </xf>
    <xf numFmtId="0" fontId="129" fillId="0" borderId="52" xfId="1471" applyFont="1" applyBorder="1" applyAlignment="1">
      <alignment horizontal="center" vertical="center"/>
    </xf>
    <xf numFmtId="0" fontId="130" fillId="0" borderId="48" xfId="1471" applyFont="1" applyBorder="1" applyAlignment="1">
      <alignment horizontal="center" vertical="center" wrapText="1"/>
    </xf>
    <xf numFmtId="0" fontId="130" fillId="0" borderId="17" xfId="1471" applyFont="1" applyBorder="1" applyAlignment="1">
      <alignment horizontal="center" vertical="center" wrapText="1"/>
    </xf>
    <xf numFmtId="0" fontId="130" fillId="0" borderId="48" xfId="1471" applyFont="1" applyBorder="1" applyAlignment="1">
      <alignment horizontal="left" vertical="center" wrapText="1"/>
    </xf>
    <xf numFmtId="0" fontId="130" fillId="0" borderId="17" xfId="1471" applyFont="1" applyBorder="1" applyAlignment="1">
      <alignment horizontal="left" vertical="center" wrapText="1"/>
    </xf>
    <xf numFmtId="0" fontId="133" fillId="0" borderId="48" xfId="0" applyFont="1" applyBorder="1" applyAlignment="1">
      <alignment horizontal="center" vertical="center" wrapText="1"/>
    </xf>
    <xf numFmtId="0" fontId="133" fillId="0" borderId="17" xfId="0" applyFont="1" applyBorder="1" applyAlignment="1">
      <alignment horizontal="center" vertical="center" wrapText="1"/>
    </xf>
    <xf numFmtId="0" fontId="130" fillId="3" borderId="48" xfId="1471" applyFont="1" applyFill="1" applyBorder="1" applyAlignment="1">
      <alignment horizontal="center" vertical="center" wrapText="1"/>
    </xf>
    <xf numFmtId="0" fontId="130" fillId="3" borderId="17" xfId="1471" applyFont="1" applyFill="1" applyBorder="1" applyAlignment="1">
      <alignment horizontal="center" vertical="center" wrapText="1"/>
    </xf>
    <xf numFmtId="167" fontId="135" fillId="3" borderId="49" xfId="1" applyNumberFormat="1" applyFont="1" applyFill="1" applyBorder="1" applyAlignment="1">
      <alignment horizontal="center" vertical="center" wrapText="1"/>
    </xf>
    <xf numFmtId="1" fontId="125" fillId="3" borderId="0" xfId="1" applyNumberFormat="1" applyFont="1" applyFill="1" applyAlignment="1">
      <alignment horizontal="center" vertical="center" wrapText="1"/>
    </xf>
    <xf numFmtId="0" fontId="135" fillId="3" borderId="0" xfId="1" applyFont="1" applyFill="1" applyAlignment="1">
      <alignment horizontal="center" vertical="center" wrapText="1"/>
    </xf>
    <xf numFmtId="0" fontId="125" fillId="3" borderId="0" xfId="902" applyFont="1" applyFill="1" applyAlignment="1">
      <alignment horizontal="center" vertical="center" wrapText="1"/>
    </xf>
    <xf numFmtId="0" fontId="135" fillId="3" borderId="49" xfId="1" applyFont="1" applyFill="1" applyBorder="1" applyAlignment="1">
      <alignment horizontal="center" vertical="center" wrapText="1"/>
    </xf>
    <xf numFmtId="167" fontId="135" fillId="3" borderId="49" xfId="1" applyNumberFormat="1" applyFont="1" applyFill="1" applyBorder="1" applyAlignment="1">
      <alignment vertical="center" wrapText="1"/>
    </xf>
    <xf numFmtId="167" fontId="133" fillId="3" borderId="59" xfId="1" applyNumberFormat="1" applyFont="1" applyFill="1" applyBorder="1" applyAlignment="1">
      <alignment horizontal="center" vertical="center" wrapText="1"/>
    </xf>
    <xf numFmtId="167" fontId="133" fillId="3" borderId="59" xfId="1" applyNumberFormat="1" applyFont="1" applyFill="1" applyBorder="1" applyAlignment="1">
      <alignment horizontal="left" vertical="center" wrapText="1"/>
    </xf>
    <xf numFmtId="0" fontId="133" fillId="3" borderId="49" xfId="1" applyFont="1" applyFill="1" applyBorder="1" applyAlignment="1">
      <alignment horizontal="center"/>
    </xf>
    <xf numFmtId="167" fontId="135" fillId="3" borderId="49" xfId="1" applyNumberFormat="1" applyFont="1" applyFill="1" applyBorder="1" applyAlignment="1">
      <alignment horizontal="left" vertical="center"/>
    </xf>
    <xf numFmtId="167" fontId="135" fillId="3" borderId="49" xfId="1" applyNumberFormat="1" applyFont="1" applyFill="1" applyBorder="1" applyAlignment="1">
      <alignment horizontal="center"/>
    </xf>
    <xf numFmtId="167" fontId="135" fillId="3" borderId="49" xfId="1" applyNumberFormat="1" applyFont="1" applyFill="1" applyBorder="1" applyAlignment="1">
      <alignment horizontal="left" vertical="center" wrapText="1"/>
    </xf>
    <xf numFmtId="167" fontId="135" fillId="3" borderId="49" xfId="1" applyNumberFormat="1" applyFont="1" applyFill="1" applyBorder="1" applyAlignment="1">
      <alignment horizontal="center" vertical="center"/>
    </xf>
    <xf numFmtId="0" fontId="133" fillId="0" borderId="0" xfId="0" applyFont="1" applyAlignment="1">
      <alignment horizontal="center" vertical="center" wrapText="1"/>
    </xf>
    <xf numFmtId="0" fontId="133" fillId="0" borderId="0" xfId="1472" applyFont="1" applyAlignment="1">
      <alignment horizontal="center" vertical="center" wrapText="1"/>
    </xf>
    <xf numFmtId="0" fontId="133" fillId="0" borderId="50" xfId="1472" applyFont="1" applyBorder="1" applyAlignment="1">
      <alignment horizontal="center" vertical="center" wrapText="1"/>
    </xf>
    <xf numFmtId="0" fontId="133" fillId="0" borderId="51" xfId="1472" applyFont="1" applyBorder="1" applyAlignment="1">
      <alignment horizontal="center" vertical="center" wrapText="1"/>
    </xf>
    <xf numFmtId="0" fontId="133" fillId="0" borderId="52" xfId="1472" applyFont="1" applyBorder="1" applyAlignment="1">
      <alignment horizontal="center" vertical="center" wrapText="1"/>
    </xf>
    <xf numFmtId="0" fontId="133" fillId="0" borderId="49" xfId="1472" applyFont="1" applyBorder="1" applyAlignment="1">
      <alignment horizontal="center" vertical="center" wrapText="1"/>
    </xf>
    <xf numFmtId="0" fontId="133" fillId="0" borderId="49" xfId="1472" applyFont="1" applyBorder="1" applyAlignment="1">
      <alignment vertical="center" wrapText="1"/>
    </xf>
    <xf numFmtId="0" fontId="133" fillId="0" borderId="49" xfId="1472" applyFont="1" applyBorder="1" applyAlignment="1">
      <alignment horizontal="left" vertical="top" wrapText="1"/>
    </xf>
    <xf numFmtId="0" fontId="133" fillId="0" borderId="0" xfId="1472" applyFont="1" applyAlignment="1">
      <alignment vertical="center" wrapText="1"/>
    </xf>
    <xf numFmtId="0" fontId="125" fillId="3" borderId="0" xfId="1473" applyFont="1" applyFill="1" applyAlignment="1">
      <alignment horizontal="center" vertical="center" wrapText="1"/>
    </xf>
    <xf numFmtId="0" fontId="125" fillId="3" borderId="0" xfId="1473" applyFont="1" applyFill="1" applyAlignment="1">
      <alignment horizontal="center" vertical="center"/>
    </xf>
    <xf numFmtId="0" fontId="125" fillId="3" borderId="49" xfId="1473" applyFont="1" applyFill="1" applyBorder="1" applyAlignment="1">
      <alignment horizontal="center" vertical="center" wrapText="1"/>
    </xf>
    <xf numFmtId="0" fontId="125" fillId="3" borderId="48" xfId="1473" applyFont="1" applyFill="1" applyBorder="1" applyAlignment="1">
      <alignment horizontal="center" vertical="center"/>
    </xf>
    <xf numFmtId="0" fontId="125" fillId="3" borderId="16" xfId="1473" applyFont="1" applyFill="1" applyBorder="1" applyAlignment="1">
      <alignment horizontal="center" vertical="center"/>
    </xf>
    <xf numFmtId="0" fontId="125" fillId="3" borderId="17" xfId="1473" applyFont="1" applyFill="1" applyBorder="1" applyAlignment="1">
      <alignment horizontal="center" vertical="center"/>
    </xf>
    <xf numFmtId="0" fontId="125" fillId="3" borderId="48" xfId="1473" applyFont="1" applyFill="1" applyBorder="1" applyAlignment="1">
      <alignment horizontal="left" vertical="center" wrapText="1"/>
    </xf>
    <xf numFmtId="0" fontId="125" fillId="3" borderId="16" xfId="1473" applyFont="1" applyFill="1" applyBorder="1" applyAlignment="1">
      <alignment horizontal="left" vertical="center" wrapText="1"/>
    </xf>
    <xf numFmtId="0" fontId="125" fillId="3" borderId="17" xfId="1473" applyFont="1" applyFill="1" applyBorder="1" applyAlignment="1">
      <alignment horizontal="left" vertical="center" wrapText="1"/>
    </xf>
    <xf numFmtId="0" fontId="128" fillId="3" borderId="48" xfId="1473" applyFont="1" applyFill="1" applyBorder="1" applyAlignment="1">
      <alignment horizontal="center" vertical="center"/>
    </xf>
    <xf numFmtId="0" fontId="128" fillId="3" borderId="16" xfId="1473" applyFont="1" applyFill="1" applyBorder="1" applyAlignment="1">
      <alignment horizontal="center" vertical="center"/>
    </xf>
    <xf numFmtId="0" fontId="128" fillId="3" borderId="17" xfId="1473" applyFont="1" applyFill="1" applyBorder="1" applyAlignment="1">
      <alignment horizontal="center" vertical="center"/>
    </xf>
    <xf numFmtId="0" fontId="128" fillId="3" borderId="48" xfId="1473" applyFont="1" applyFill="1" applyBorder="1" applyAlignment="1">
      <alignment horizontal="left" vertical="top" wrapText="1"/>
    </xf>
    <xf numFmtId="0" fontId="128" fillId="3" borderId="16" xfId="1473" applyFont="1" applyFill="1" applyBorder="1" applyAlignment="1">
      <alignment horizontal="left" vertical="top" wrapText="1"/>
    </xf>
    <xf numFmtId="0" fontId="128" fillId="3" borderId="17" xfId="1473" applyFont="1" applyFill="1" applyBorder="1" applyAlignment="1">
      <alignment horizontal="left" vertical="top" wrapText="1"/>
    </xf>
    <xf numFmtId="167" fontId="128" fillId="3" borderId="48" xfId="1473" applyNumberFormat="1" applyFont="1" applyFill="1" applyBorder="1" applyAlignment="1">
      <alignment horizontal="left" vertical="top" wrapText="1"/>
    </xf>
    <xf numFmtId="167" fontId="128" fillId="3" borderId="16" xfId="1473" applyNumberFormat="1" applyFont="1" applyFill="1" applyBorder="1" applyAlignment="1">
      <alignment horizontal="left" vertical="top" wrapText="1"/>
    </xf>
    <xf numFmtId="167" fontId="128" fillId="3" borderId="17" xfId="1473" applyNumberFormat="1" applyFont="1" applyFill="1" applyBorder="1" applyAlignment="1">
      <alignment horizontal="left" vertical="top" wrapText="1"/>
    </xf>
    <xf numFmtId="0" fontId="128" fillId="3" borderId="59" xfId="1473" applyFont="1" applyFill="1" applyBorder="1" applyAlignment="1">
      <alignment horizontal="center" vertical="center"/>
    </xf>
    <xf numFmtId="0" fontId="125" fillId="3" borderId="59" xfId="1473" applyFont="1" applyFill="1" applyBorder="1" applyAlignment="1">
      <alignment horizontal="center" vertical="center" wrapText="1"/>
    </xf>
    <xf numFmtId="167" fontId="128" fillId="3" borderId="59" xfId="1473" applyNumberFormat="1" applyFont="1" applyFill="1" applyBorder="1" applyAlignment="1">
      <alignment horizontal="center" vertical="top" wrapText="1"/>
    </xf>
    <xf numFmtId="0" fontId="128" fillId="3" borderId="48" xfId="1473" applyFont="1" applyFill="1" applyBorder="1" applyAlignment="1">
      <alignment horizontal="left" vertical="center" wrapText="1"/>
    </xf>
    <xf numFmtId="0" fontId="128" fillId="3" borderId="16" xfId="1473" applyFont="1" applyFill="1" applyBorder="1" applyAlignment="1">
      <alignment horizontal="left" vertical="center" wrapText="1"/>
    </xf>
    <xf numFmtId="0" fontId="128" fillId="3" borderId="17" xfId="1473" applyFont="1" applyFill="1" applyBorder="1" applyAlignment="1">
      <alignment horizontal="left" vertical="center" wrapText="1"/>
    </xf>
    <xf numFmtId="0" fontId="138" fillId="3" borderId="16" xfId="1473" applyFont="1" applyFill="1" applyBorder="1" applyAlignment="1">
      <alignment horizontal="left" vertical="top" wrapText="1"/>
    </xf>
    <xf numFmtId="0" fontId="138" fillId="3" borderId="17" xfId="1473" applyFont="1" applyFill="1" applyBorder="1" applyAlignment="1">
      <alignment horizontal="left" vertical="top" wrapText="1"/>
    </xf>
    <xf numFmtId="0" fontId="125" fillId="3" borderId="59" xfId="1473" applyFont="1" applyFill="1" applyBorder="1" applyAlignment="1">
      <alignment horizontal="center" vertical="center"/>
    </xf>
    <xf numFmtId="168" fontId="125" fillId="3" borderId="59" xfId="1473" applyNumberFormat="1" applyFont="1" applyFill="1" applyBorder="1" applyAlignment="1">
      <alignment horizontal="left" vertical="center" wrapText="1"/>
    </xf>
    <xf numFmtId="0" fontId="125" fillId="3" borderId="59" xfId="1473" applyFont="1" applyFill="1" applyBorder="1" applyAlignment="1">
      <alignment horizontal="center" vertical="top"/>
    </xf>
    <xf numFmtId="0" fontId="125" fillId="3" borderId="59" xfId="1473" applyFont="1" applyFill="1" applyBorder="1" applyAlignment="1">
      <alignment horizontal="left" vertical="center" wrapText="1"/>
    </xf>
    <xf numFmtId="0" fontId="125" fillId="3" borderId="48" xfId="1473" applyFont="1" applyFill="1" applyBorder="1" applyAlignment="1">
      <alignment horizontal="center" vertical="center" wrapText="1"/>
    </xf>
    <xf numFmtId="0" fontId="125" fillId="3" borderId="16" xfId="1473" applyFont="1" applyFill="1" applyBorder="1" applyAlignment="1">
      <alignment horizontal="center" vertical="center" wrapText="1"/>
    </xf>
    <xf numFmtId="0" fontId="125" fillId="3" borderId="17" xfId="1473" applyFont="1" applyFill="1" applyBorder="1" applyAlignment="1">
      <alignment horizontal="center" vertical="center" wrapText="1"/>
    </xf>
    <xf numFmtId="0" fontId="128" fillId="3" borderId="49" xfId="1473" applyFont="1" applyFill="1" applyBorder="1" applyAlignment="1">
      <alignment horizontal="center" vertical="center"/>
    </xf>
    <xf numFmtId="0" fontId="128" fillId="3" borderId="49" xfId="1473" applyFont="1" applyFill="1" applyBorder="1" applyAlignment="1">
      <alignment horizontal="left" vertical="top" wrapText="1"/>
    </xf>
    <xf numFmtId="0" fontId="128" fillId="0" borderId="49" xfId="1473" applyFont="1" applyBorder="1" applyAlignment="1">
      <alignment horizontal="left" vertical="top" wrapText="1"/>
    </xf>
    <xf numFmtId="0" fontId="128" fillId="3" borderId="49" xfId="1473" applyFont="1" applyFill="1" applyBorder="1"/>
    <xf numFmtId="0" fontId="125" fillId="3" borderId="49" xfId="1473" applyFont="1" applyFill="1" applyBorder="1" applyAlignment="1">
      <alignment vertical="center" wrapText="1"/>
    </xf>
    <xf numFmtId="0" fontId="125" fillId="3" borderId="49" xfId="1473" applyFont="1" applyFill="1" applyBorder="1" applyAlignment="1">
      <alignment horizontal="left" vertical="top" wrapText="1"/>
    </xf>
    <xf numFmtId="0" fontId="128" fillId="0" borderId="49" xfId="1473" applyFont="1" applyBorder="1"/>
    <xf numFmtId="0" fontId="135" fillId="3" borderId="50" xfId="1" applyFont="1" applyFill="1" applyBorder="1" applyAlignment="1">
      <alignment horizontal="center" vertical="center" wrapText="1"/>
    </xf>
    <xf numFmtId="0" fontId="135" fillId="3" borderId="51" xfId="1" applyFont="1" applyFill="1" applyBorder="1" applyAlignment="1">
      <alignment horizontal="center" vertical="center" wrapText="1"/>
    </xf>
    <xf numFmtId="0" fontId="135" fillId="3" borderId="52" xfId="1" applyFont="1" applyFill="1" applyBorder="1" applyAlignment="1">
      <alignment horizontal="center" vertical="center" wrapText="1"/>
    </xf>
    <xf numFmtId="0" fontId="129" fillId="3" borderId="0" xfId="1" applyFont="1" applyFill="1" applyAlignment="1">
      <alignment horizontal="center" vertical="center" shrinkToFit="1"/>
    </xf>
    <xf numFmtId="0" fontId="125" fillId="3" borderId="0" xfId="1030" applyFont="1" applyFill="1" applyBorder="1" applyAlignment="1">
      <alignment horizontal="center" vertical="center" wrapText="1"/>
    </xf>
    <xf numFmtId="0" fontId="125" fillId="3" borderId="0" xfId="1030" applyFont="1" applyFill="1" applyBorder="1" applyAlignment="1">
      <alignment horizontal="center"/>
    </xf>
    <xf numFmtId="0" fontId="131" fillId="0" borderId="49" xfId="1" applyFont="1" applyBorder="1" applyAlignment="1">
      <alignment horizontal="center" vertical="center"/>
    </xf>
    <xf numFmtId="0" fontId="135" fillId="3" borderId="49" xfId="1" applyFont="1" applyFill="1" applyBorder="1" applyAlignment="1">
      <alignment horizontal="center" vertical="center"/>
    </xf>
    <xf numFmtId="49" fontId="135" fillId="0" borderId="59" xfId="1456" applyNumberFormat="1" applyFont="1" applyFill="1" applyBorder="1" applyAlignment="1">
      <alignment horizontal="center"/>
    </xf>
    <xf numFmtId="0" fontId="135" fillId="0" borderId="59" xfId="1456" applyFont="1" applyFill="1" applyBorder="1" applyAlignment="1">
      <alignment horizontal="center" vertical="center" wrapText="1"/>
    </xf>
    <xf numFmtId="4" fontId="135" fillId="0" borderId="59" xfId="1456" applyNumberFormat="1" applyFont="1" applyFill="1" applyBorder="1" applyAlignment="1">
      <alignment horizontal="center" vertical="top" wrapText="1"/>
    </xf>
    <xf numFmtId="167" fontId="135" fillId="0" borderId="59" xfId="1456" applyNumberFormat="1" applyFont="1" applyFill="1" applyBorder="1" applyAlignment="1">
      <alignment horizontal="center" vertical="top" wrapText="1"/>
    </xf>
    <xf numFmtId="0" fontId="135" fillId="0" borderId="12" xfId="1456" applyFont="1" applyFill="1" applyBorder="1" applyAlignment="1">
      <alignment horizontal="left" vertical="top" wrapText="1"/>
    </xf>
    <xf numFmtId="0" fontId="135" fillId="0" borderId="16" xfId="1456" applyFont="1" applyFill="1" applyBorder="1" applyAlignment="1">
      <alignment horizontal="left" vertical="top" wrapText="1"/>
    </xf>
    <xf numFmtId="0" fontId="135" fillId="0" borderId="17" xfId="1456" applyFont="1" applyFill="1" applyBorder="1" applyAlignment="1">
      <alignment horizontal="left" vertical="top" wrapText="1"/>
    </xf>
    <xf numFmtId="4" fontId="135" fillId="0" borderId="12" xfId="1456" applyNumberFormat="1" applyFont="1" applyFill="1" applyBorder="1" applyAlignment="1">
      <alignment horizontal="center" vertical="top" wrapText="1"/>
    </xf>
    <xf numFmtId="4" fontId="135" fillId="0" borderId="16" xfId="1456" applyNumberFormat="1" applyFont="1" applyFill="1" applyBorder="1" applyAlignment="1">
      <alignment horizontal="center" vertical="top" wrapText="1"/>
    </xf>
    <xf numFmtId="4" fontId="135" fillId="0" borderId="17" xfId="1456" applyNumberFormat="1" applyFont="1" applyFill="1" applyBorder="1" applyAlignment="1">
      <alignment horizontal="center" vertical="top" wrapText="1"/>
    </xf>
    <xf numFmtId="167" fontId="135" fillId="0" borderId="12" xfId="1456" applyNumberFormat="1" applyFont="1" applyFill="1" applyBorder="1" applyAlignment="1">
      <alignment horizontal="center" vertical="top" wrapText="1"/>
    </xf>
    <xf numFmtId="167" fontId="135" fillId="0" borderId="16" xfId="1456" applyNumberFormat="1" applyFont="1" applyFill="1" applyBorder="1" applyAlignment="1">
      <alignment horizontal="center" vertical="top" wrapText="1"/>
    </xf>
    <xf numFmtId="167" fontId="135" fillId="0" borderId="17" xfId="1456" applyNumberFormat="1" applyFont="1" applyFill="1" applyBorder="1" applyAlignment="1">
      <alignment horizontal="center" vertical="top" wrapText="1"/>
    </xf>
    <xf numFmtId="49" fontId="135" fillId="0" borderId="59" xfId="1456" applyNumberFormat="1" applyFont="1" applyFill="1" applyBorder="1" applyAlignment="1">
      <alignment horizontal="center" vertical="top"/>
    </xf>
    <xf numFmtId="0" fontId="135" fillId="0" borderId="59" xfId="1456" applyFont="1" applyFill="1" applyBorder="1" applyAlignment="1">
      <alignment horizontal="center" vertical="center"/>
    </xf>
    <xf numFmtId="49" fontId="133" fillId="0" borderId="12" xfId="1456" applyNumberFormat="1" applyFont="1" applyFill="1" applyBorder="1" applyAlignment="1">
      <alignment horizontal="center" vertical="top"/>
    </xf>
    <xf numFmtId="49" fontId="133" fillId="0" borderId="16" xfId="1456" applyNumberFormat="1" applyFont="1" applyFill="1" applyBorder="1" applyAlignment="1">
      <alignment horizontal="center" vertical="top"/>
    </xf>
    <xf numFmtId="49" fontId="133" fillId="0" borderId="17" xfId="1456" applyNumberFormat="1" applyFont="1" applyFill="1" applyBorder="1" applyAlignment="1">
      <alignment horizontal="center" vertical="top"/>
    </xf>
    <xf numFmtId="0" fontId="133" fillId="0" borderId="12" xfId="1456" applyFont="1" applyFill="1" applyBorder="1" applyAlignment="1">
      <alignment horizontal="left" vertical="top" wrapText="1"/>
    </xf>
    <xf numFmtId="0" fontId="133" fillId="0" borderId="16" xfId="1456" applyFont="1" applyFill="1" applyBorder="1" applyAlignment="1">
      <alignment horizontal="left" vertical="top" wrapText="1"/>
    </xf>
    <xf numFmtId="0" fontId="133" fillId="0" borderId="17" xfId="1456" applyFont="1" applyFill="1" applyBorder="1" applyAlignment="1">
      <alignment horizontal="left" vertical="top" wrapText="1"/>
    </xf>
    <xf numFmtId="4" fontId="133" fillId="0" borderId="12" xfId="1456" applyNumberFormat="1" applyFont="1" applyFill="1" applyBorder="1" applyAlignment="1">
      <alignment horizontal="left" vertical="top" wrapText="1"/>
    </xf>
    <xf numFmtId="4" fontId="133" fillId="0" borderId="16" xfId="1456" applyNumberFormat="1" applyFont="1" applyFill="1" applyBorder="1" applyAlignment="1">
      <alignment horizontal="left" vertical="top" wrapText="1"/>
    </xf>
    <xf numFmtId="4" fontId="133" fillId="0" borderId="17" xfId="1456" applyNumberFormat="1" applyFont="1" applyFill="1" applyBorder="1" applyAlignment="1">
      <alignment horizontal="left" vertical="top" wrapText="1"/>
    </xf>
    <xf numFmtId="167" fontId="133" fillId="0" borderId="12" xfId="1456" applyNumberFormat="1" applyFont="1" applyFill="1" applyBorder="1" applyAlignment="1">
      <alignment horizontal="left" vertical="top" wrapText="1"/>
    </xf>
    <xf numFmtId="167" fontId="133" fillId="0" borderId="16" xfId="1456" applyNumberFormat="1" applyFont="1" applyFill="1" applyBorder="1" applyAlignment="1">
      <alignment horizontal="left" vertical="top" wrapText="1"/>
    </xf>
    <xf numFmtId="167" fontId="133" fillId="0" borderId="17" xfId="1456" applyNumberFormat="1" applyFont="1" applyFill="1" applyBorder="1" applyAlignment="1">
      <alignment horizontal="left" vertical="top" wrapText="1"/>
    </xf>
    <xf numFmtId="49" fontId="135" fillId="0" borderId="12" xfId="1456" applyNumberFormat="1" applyFont="1" applyFill="1" applyBorder="1" applyAlignment="1">
      <alignment horizontal="center" vertical="top"/>
    </xf>
    <xf numFmtId="49" fontId="135" fillId="0" borderId="16" xfId="1456" applyNumberFormat="1" applyFont="1" applyFill="1" applyBorder="1" applyAlignment="1">
      <alignment horizontal="center" vertical="top"/>
    </xf>
    <xf numFmtId="49" fontId="135" fillId="0" borderId="17" xfId="1456" applyNumberFormat="1" applyFont="1" applyFill="1" applyBorder="1" applyAlignment="1">
      <alignment horizontal="center" vertical="top"/>
    </xf>
    <xf numFmtId="0" fontId="135" fillId="0" borderId="1" xfId="1456" applyFont="1" applyFill="1" applyBorder="1" applyAlignment="1">
      <alignment horizontal="center" vertical="center" wrapText="1"/>
    </xf>
    <xf numFmtId="0" fontId="135" fillId="0" borderId="1" xfId="1456" applyFont="1" applyFill="1" applyBorder="1" applyAlignment="1">
      <alignment horizontal="center" vertical="center"/>
    </xf>
    <xf numFmtId="4" fontId="133" fillId="0" borderId="12" xfId="1456" applyNumberFormat="1" applyFont="1" applyFill="1" applyBorder="1" applyAlignment="1">
      <alignment horizontal="center" vertical="center"/>
    </xf>
    <xf numFmtId="4" fontId="133" fillId="0" borderId="17" xfId="1456" applyNumberFormat="1" applyFont="1" applyFill="1" applyBorder="1" applyAlignment="1">
      <alignment horizontal="center" vertical="center"/>
    </xf>
    <xf numFmtId="4" fontId="128" fillId="0" borderId="12" xfId="1" applyNumberFormat="1" applyFont="1" applyFill="1" applyBorder="1" applyAlignment="1">
      <alignment horizontal="center" vertical="center" wrapText="1"/>
    </xf>
    <xf numFmtId="4" fontId="128" fillId="0" borderId="17" xfId="1" applyNumberFormat="1" applyFont="1" applyFill="1" applyBorder="1" applyAlignment="1">
      <alignment horizontal="center" vertical="center" wrapText="1"/>
    </xf>
    <xf numFmtId="167" fontId="133" fillId="0" borderId="12" xfId="1456" applyNumberFormat="1" applyFont="1" applyFill="1" applyBorder="1" applyAlignment="1">
      <alignment horizontal="center" vertical="top" wrapText="1"/>
    </xf>
    <xf numFmtId="167" fontId="133" fillId="0" borderId="17" xfId="1456" applyNumberFormat="1" applyFont="1" applyFill="1" applyBorder="1" applyAlignment="1">
      <alignment horizontal="center" vertical="top" wrapText="1"/>
    </xf>
    <xf numFmtId="49" fontId="135" fillId="0" borderId="1" xfId="1456" applyNumberFormat="1" applyFont="1" applyFill="1" applyBorder="1" applyAlignment="1">
      <alignment horizontal="center" vertical="center"/>
    </xf>
    <xf numFmtId="49" fontId="135" fillId="0" borderId="1" xfId="1456" applyNumberFormat="1" applyFont="1" applyFill="1" applyBorder="1" applyAlignment="1">
      <alignment horizontal="center" vertical="center" wrapText="1"/>
    </xf>
    <xf numFmtId="49" fontId="133" fillId="0" borderId="59" xfId="1456" applyNumberFormat="1" applyFont="1" applyFill="1" applyBorder="1" applyAlignment="1">
      <alignment horizontal="center" vertical="top"/>
    </xf>
    <xf numFmtId="0" fontId="133" fillId="0" borderId="59" xfId="1456" applyFont="1" applyFill="1" applyBorder="1" applyAlignment="1">
      <alignment horizontal="left" vertical="top" wrapText="1"/>
    </xf>
    <xf numFmtId="167" fontId="133" fillId="0" borderId="59" xfId="1456" applyNumberFormat="1" applyFont="1" applyFill="1" applyBorder="1" applyAlignment="1">
      <alignment horizontal="left" vertical="top" wrapText="1"/>
    </xf>
    <xf numFmtId="4" fontId="133" fillId="0" borderId="59" xfId="1456" applyNumberFormat="1" applyFont="1" applyFill="1" applyBorder="1" applyAlignment="1">
      <alignment horizontal="center" vertical="center"/>
    </xf>
    <xf numFmtId="4" fontId="128" fillId="0" borderId="59" xfId="1" applyNumberFormat="1" applyFont="1" applyFill="1" applyBorder="1" applyAlignment="1">
      <alignment horizontal="center" vertical="center" wrapText="1"/>
    </xf>
    <xf numFmtId="4" fontId="133" fillId="3" borderId="59" xfId="1456" applyNumberFormat="1" applyFont="1" applyFill="1" applyBorder="1" applyAlignment="1">
      <alignment horizontal="left" vertical="top" wrapText="1"/>
    </xf>
    <xf numFmtId="167" fontId="133" fillId="0" borderId="59" xfId="1456" applyNumberFormat="1" applyFont="1" applyFill="1" applyBorder="1" applyAlignment="1">
      <alignment horizontal="left" vertical="top"/>
    </xf>
    <xf numFmtId="167" fontId="133" fillId="0" borderId="1" xfId="1456" applyNumberFormat="1" applyFont="1" applyFill="1" applyBorder="1" applyAlignment="1">
      <alignment horizontal="justify" vertical="top" wrapText="1"/>
    </xf>
    <xf numFmtId="167" fontId="133" fillId="0" borderId="1" xfId="1456" applyNumberFormat="1" applyFont="1" applyFill="1" applyBorder="1" applyAlignment="1">
      <alignment horizontal="justify" vertical="top"/>
    </xf>
    <xf numFmtId="4" fontId="133" fillId="0" borderId="59" xfId="1456" applyNumberFormat="1" applyFont="1" applyFill="1" applyBorder="1" applyAlignment="1">
      <alignment horizontal="left" vertical="top" wrapText="1"/>
    </xf>
    <xf numFmtId="0" fontId="135" fillId="0" borderId="59" xfId="1456" applyFont="1" applyFill="1" applyBorder="1" applyAlignment="1">
      <alignment horizontal="left" vertical="center"/>
    </xf>
    <xf numFmtId="4" fontId="125" fillId="0" borderId="59" xfId="1" applyNumberFormat="1" applyFont="1" applyFill="1" applyBorder="1" applyAlignment="1">
      <alignment horizontal="center" vertical="top"/>
    </xf>
    <xf numFmtId="167" fontId="125" fillId="0" borderId="59" xfId="1" applyNumberFormat="1" applyFont="1" applyFill="1" applyBorder="1" applyAlignment="1">
      <alignment horizontal="center" vertical="top"/>
    </xf>
    <xf numFmtId="49" fontId="125" fillId="0" borderId="59" xfId="1" applyNumberFormat="1" applyFont="1" applyFill="1" applyBorder="1" applyAlignment="1">
      <alignment horizontal="center" vertical="top"/>
    </xf>
    <xf numFmtId="0" fontId="125" fillId="0" borderId="59" xfId="1" applyFont="1" applyFill="1" applyBorder="1" applyAlignment="1">
      <alignment horizontal="left" vertical="top" wrapText="1"/>
    </xf>
    <xf numFmtId="167" fontId="128" fillId="0" borderId="13" xfId="1" applyNumberFormat="1" applyFont="1" applyFill="1" applyBorder="1" applyAlignment="1">
      <alignment horizontal="left" vertical="top" wrapText="1"/>
    </xf>
    <xf numFmtId="167" fontId="128" fillId="0" borderId="14" xfId="1" applyNumberFormat="1" applyFont="1" applyFill="1" applyBorder="1" applyAlignment="1">
      <alignment horizontal="left" vertical="top" wrapText="1"/>
    </xf>
    <xf numFmtId="167" fontId="128" fillId="0" borderId="15" xfId="1" applyNumberFormat="1" applyFont="1" applyFill="1" applyBorder="1" applyAlignment="1">
      <alignment horizontal="left" vertical="top" wrapText="1"/>
    </xf>
    <xf numFmtId="167" fontId="128" fillId="3" borderId="59" xfId="1" applyNumberFormat="1" applyFont="1" applyFill="1" applyBorder="1" applyAlignment="1">
      <alignment horizontal="left" vertical="top" wrapText="1"/>
    </xf>
    <xf numFmtId="49" fontId="125" fillId="0" borderId="12" xfId="1" applyNumberFormat="1" applyFont="1" applyFill="1" applyBorder="1" applyAlignment="1">
      <alignment horizontal="center" vertical="top"/>
    </xf>
    <xf numFmtId="49" fontId="125" fillId="0" borderId="16" xfId="1" applyNumberFormat="1" applyFont="1" applyFill="1" applyBorder="1" applyAlignment="1">
      <alignment horizontal="center" vertical="top"/>
    </xf>
    <xf numFmtId="49" fontId="125" fillId="0" borderId="17" xfId="1" applyNumberFormat="1" applyFont="1" applyFill="1" applyBorder="1" applyAlignment="1">
      <alignment horizontal="center" vertical="top"/>
    </xf>
    <xf numFmtId="0" fontId="125" fillId="0" borderId="12" xfId="1" applyFont="1" applyFill="1" applyBorder="1" applyAlignment="1">
      <alignment horizontal="left" vertical="top" wrapText="1"/>
    </xf>
    <xf numFmtId="0" fontId="125" fillId="0" borderId="16" xfId="1" applyFont="1" applyFill="1" applyBorder="1" applyAlignment="1">
      <alignment horizontal="left" vertical="top" wrapText="1"/>
    </xf>
    <xf numFmtId="0" fontId="125" fillId="0" borderId="17" xfId="1" applyFont="1" applyFill="1" applyBorder="1" applyAlignment="1">
      <alignment horizontal="left" vertical="top" wrapText="1"/>
    </xf>
    <xf numFmtId="4" fontId="125" fillId="0" borderId="12" xfId="1" applyNumberFormat="1" applyFont="1" applyFill="1" applyBorder="1" applyAlignment="1">
      <alignment horizontal="center" vertical="top"/>
    </xf>
    <xf numFmtId="4" fontId="125" fillId="0" borderId="16" xfId="1" applyNumberFormat="1" applyFont="1" applyFill="1" applyBorder="1" applyAlignment="1">
      <alignment horizontal="center" vertical="top"/>
    </xf>
    <xf numFmtId="4" fontId="125" fillId="0" borderId="17" xfId="1" applyNumberFormat="1" applyFont="1" applyFill="1" applyBorder="1" applyAlignment="1">
      <alignment horizontal="center" vertical="top"/>
    </xf>
    <xf numFmtId="167" fontId="125" fillId="0" borderId="12" xfId="1" applyNumberFormat="1" applyFont="1" applyFill="1" applyBorder="1" applyAlignment="1">
      <alignment horizontal="center" vertical="top" wrapText="1"/>
    </xf>
    <xf numFmtId="167" fontId="125" fillId="0" borderId="16" xfId="1" applyNumberFormat="1" applyFont="1" applyFill="1" applyBorder="1" applyAlignment="1">
      <alignment horizontal="center" vertical="top" wrapText="1"/>
    </xf>
    <xf numFmtId="167" fontId="125" fillId="0" borderId="17" xfId="1" applyNumberFormat="1" applyFont="1" applyFill="1" applyBorder="1" applyAlignment="1">
      <alignment horizontal="center" vertical="top" wrapText="1"/>
    </xf>
    <xf numFmtId="49" fontId="128" fillId="0" borderId="59" xfId="1" applyNumberFormat="1" applyFont="1" applyFill="1" applyBorder="1" applyAlignment="1">
      <alignment horizontal="center" vertical="top"/>
    </xf>
    <xf numFmtId="0" fontId="128" fillId="0" borderId="59" xfId="1" applyFont="1" applyFill="1" applyBorder="1" applyAlignment="1">
      <alignment horizontal="left" vertical="top" wrapText="1"/>
    </xf>
    <xf numFmtId="4" fontId="128" fillId="0" borderId="59" xfId="1" applyNumberFormat="1" applyFont="1" applyFill="1" applyBorder="1" applyAlignment="1">
      <alignment horizontal="left" vertical="top" wrapText="1"/>
    </xf>
    <xf numFmtId="167" fontId="128" fillId="0" borderId="59" xfId="1" applyNumberFormat="1" applyFont="1" applyFill="1" applyBorder="1" applyAlignment="1">
      <alignment horizontal="left" vertical="top" wrapText="1"/>
    </xf>
    <xf numFmtId="167" fontId="128" fillId="3" borderId="13" xfId="1" applyNumberFormat="1" applyFont="1" applyFill="1" applyBorder="1" applyAlignment="1">
      <alignment horizontal="left" vertical="top" wrapText="1"/>
    </xf>
    <xf numFmtId="167" fontId="128" fillId="3" borderId="14" xfId="1" applyNumberFormat="1" applyFont="1" applyFill="1" applyBorder="1" applyAlignment="1">
      <alignment horizontal="left" vertical="top" wrapText="1"/>
    </xf>
    <xf numFmtId="167" fontId="128" fillId="3" borderId="15" xfId="1" applyNumberFormat="1" applyFont="1" applyFill="1" applyBorder="1" applyAlignment="1">
      <alignment horizontal="left" vertical="top" wrapText="1"/>
    </xf>
    <xf numFmtId="49" fontId="125" fillId="0" borderId="1" xfId="1" applyNumberFormat="1" applyFont="1" applyFill="1" applyBorder="1" applyAlignment="1">
      <alignment horizontal="center" vertical="top"/>
    </xf>
    <xf numFmtId="0" fontId="125" fillId="0" borderId="1" xfId="1" applyFont="1" applyFill="1" applyBorder="1" applyAlignment="1">
      <alignment horizontal="left" vertical="top" wrapText="1"/>
    </xf>
    <xf numFmtId="4" fontId="125" fillId="0" borderId="1" xfId="1" applyNumberFormat="1" applyFont="1" applyFill="1" applyBorder="1" applyAlignment="1">
      <alignment horizontal="center" vertical="top"/>
    </xf>
    <xf numFmtId="167" fontId="125" fillId="0" borderId="1" xfId="1" applyNumberFormat="1" applyFont="1" applyFill="1" applyBorder="1" applyAlignment="1">
      <alignment horizontal="center" vertical="top"/>
    </xf>
    <xf numFmtId="167" fontId="128" fillId="0" borderId="59" xfId="1" applyNumberFormat="1" applyFont="1" applyFill="1" applyBorder="1" applyAlignment="1">
      <alignment horizontal="center" vertical="top" wrapText="1"/>
    </xf>
    <xf numFmtId="4" fontId="128" fillId="0" borderId="59" xfId="1" applyNumberFormat="1" applyFont="1" applyFill="1" applyBorder="1" applyAlignment="1">
      <alignment horizontal="center" vertical="center"/>
    </xf>
    <xf numFmtId="0" fontId="125" fillId="0" borderId="0" xfId="1" applyFont="1" applyFill="1" applyAlignment="1">
      <alignment horizontal="center" vertical="center" wrapText="1"/>
    </xf>
    <xf numFmtId="0" fontId="129" fillId="0" borderId="0" xfId="1460" applyFont="1" applyAlignment="1">
      <alignment horizontal="center" vertical="center"/>
    </xf>
    <xf numFmtId="168" fontId="125" fillId="0" borderId="49" xfId="1" applyNumberFormat="1" applyFont="1" applyBorder="1" applyAlignment="1">
      <alignment horizontal="center" vertical="top" wrapText="1"/>
    </xf>
    <xf numFmtId="168" fontId="125" fillId="0" borderId="49" xfId="1" applyNumberFormat="1" applyFont="1" applyBorder="1" applyAlignment="1">
      <alignment horizontal="left" vertical="top" wrapText="1"/>
    </xf>
    <xf numFmtId="168" fontId="128" fillId="0" borderId="49" xfId="1" applyNumberFormat="1" applyFont="1" applyBorder="1" applyAlignment="1">
      <alignment horizontal="center" vertical="top" wrapText="1"/>
    </xf>
    <xf numFmtId="1" fontId="125" fillId="0" borderId="0" xfId="1" applyNumberFormat="1" applyFont="1" applyAlignment="1">
      <alignment horizontal="center" vertical="center" wrapText="1"/>
    </xf>
    <xf numFmtId="0" fontId="125" fillId="0" borderId="0" xfId="2" applyFont="1" applyAlignment="1">
      <alignment horizontal="center" vertical="center" wrapText="1"/>
    </xf>
    <xf numFmtId="0" fontId="125" fillId="0" borderId="0" xfId="1" applyFont="1" applyAlignment="1">
      <alignment wrapText="1"/>
    </xf>
    <xf numFmtId="1" fontId="125" fillId="0" borderId="49" xfId="1" applyNumberFormat="1" applyFont="1" applyBorder="1" applyAlignment="1">
      <alignment horizontal="center" vertical="center" wrapText="1"/>
    </xf>
    <xf numFmtId="168" fontId="128" fillId="0" borderId="49" xfId="1" applyNumberFormat="1" applyFont="1" applyBorder="1" applyAlignment="1">
      <alignment horizontal="justify" vertical="top" wrapText="1"/>
    </xf>
    <xf numFmtId="168" fontId="125" fillId="3" borderId="49" xfId="1" applyNumberFormat="1" applyFont="1" applyFill="1" applyBorder="1" applyAlignment="1">
      <alignment horizontal="center" vertical="top" wrapText="1"/>
    </xf>
    <xf numFmtId="4" fontId="126" fillId="0" borderId="49" xfId="1" applyNumberFormat="1" applyFont="1" applyBorder="1" applyAlignment="1">
      <alignment horizontal="center" vertical="center" wrapText="1"/>
    </xf>
    <xf numFmtId="168" fontId="128" fillId="0" borderId="59" xfId="1" applyNumberFormat="1" applyFont="1" applyBorder="1" applyAlignment="1">
      <alignment horizontal="center" vertical="center" wrapText="1"/>
    </xf>
    <xf numFmtId="168" fontId="128" fillId="0" borderId="59" xfId="1" applyNumberFormat="1" applyFont="1" applyBorder="1" applyAlignment="1">
      <alignment horizontal="center" vertical="center"/>
    </xf>
    <xf numFmtId="168" fontId="125" fillId="0" borderId="59" xfId="1" applyNumberFormat="1" applyFont="1" applyBorder="1" applyAlignment="1">
      <alignment horizontal="center" vertical="center" wrapText="1"/>
    </xf>
    <xf numFmtId="4" fontId="125" fillId="0" borderId="59" xfId="1" applyNumberFormat="1" applyFont="1" applyBorder="1" applyAlignment="1">
      <alignment horizontal="center" vertical="center" wrapText="1"/>
    </xf>
    <xf numFmtId="168" fontId="128" fillId="3" borderId="59" xfId="1" applyNumberFormat="1" applyFont="1" applyFill="1" applyBorder="1" applyAlignment="1">
      <alignment horizontal="center" vertical="top"/>
    </xf>
    <xf numFmtId="168" fontId="128" fillId="3" borderId="59" xfId="1" applyNumberFormat="1" applyFont="1" applyFill="1" applyBorder="1" applyAlignment="1">
      <alignment horizontal="left" vertical="top" wrapText="1"/>
    </xf>
    <xf numFmtId="4" fontId="128" fillId="3" borderId="59" xfId="1" applyNumberFormat="1" applyFont="1" applyFill="1" applyBorder="1" applyAlignment="1">
      <alignment horizontal="left" vertical="top" wrapText="1"/>
    </xf>
    <xf numFmtId="168" fontId="128" fillId="0" borderId="30" xfId="1" applyNumberFormat="1" applyFont="1" applyBorder="1" applyAlignment="1">
      <alignment horizontal="center" vertical="center"/>
    </xf>
    <xf numFmtId="168" fontId="125" fillId="0" borderId="30" xfId="1" applyNumberFormat="1" applyFont="1" applyBorder="1" applyAlignment="1">
      <alignment horizontal="center" vertical="center" wrapText="1"/>
    </xf>
    <xf numFmtId="168" fontId="128" fillId="0" borderId="30" xfId="1" applyNumberFormat="1" applyFont="1" applyBorder="1" applyAlignment="1">
      <alignment horizontal="center" vertical="center" wrapText="1"/>
    </xf>
    <xf numFmtId="168" fontId="128" fillId="0" borderId="49" xfId="1" applyNumberFormat="1" applyFont="1" applyBorder="1" applyAlignment="1">
      <alignment horizontal="justify" vertical="center" wrapText="1"/>
    </xf>
    <xf numFmtId="168" fontId="125" fillId="0" borderId="49" xfId="1" applyNumberFormat="1" applyFont="1" applyBorder="1" applyAlignment="1">
      <alignment horizontal="center" vertical="center" wrapText="1"/>
    </xf>
    <xf numFmtId="168" fontId="128" fillId="0" borderId="49" xfId="1" applyNumberFormat="1" applyFont="1" applyBorder="1" applyAlignment="1">
      <alignment horizontal="left" vertical="top" wrapText="1"/>
    </xf>
    <xf numFmtId="168" fontId="128" fillId="0" borderId="49" xfId="1" applyNumberFormat="1" applyFont="1" applyBorder="1" applyAlignment="1">
      <alignment horizontal="center" vertical="top"/>
    </xf>
    <xf numFmtId="0" fontId="125" fillId="0" borderId="49" xfId="1" applyFont="1" applyBorder="1" applyAlignment="1">
      <alignment horizontal="center" vertical="center"/>
    </xf>
    <xf numFmtId="168" fontId="128" fillId="3" borderId="49" xfId="1" applyNumberFormat="1" applyFont="1" applyFill="1" applyBorder="1" applyAlignment="1">
      <alignment horizontal="justify" vertical="top" wrapText="1"/>
    </xf>
    <xf numFmtId="168" fontId="125" fillId="0" borderId="30" xfId="1" applyNumberFormat="1" applyFont="1" applyBorder="1" applyAlignment="1">
      <alignment horizontal="center" vertical="center"/>
    </xf>
    <xf numFmtId="168" fontId="125" fillId="0" borderId="30" xfId="1" applyNumberFormat="1" applyFont="1" applyBorder="1" applyAlignment="1">
      <alignment horizontal="left" vertical="top" wrapText="1"/>
    </xf>
    <xf numFmtId="168" fontId="125" fillId="0" borderId="30" xfId="1" applyNumberFormat="1" applyFont="1" applyBorder="1" applyAlignment="1">
      <alignment horizontal="center" vertical="top" wrapText="1"/>
    </xf>
    <xf numFmtId="168" fontId="128" fillId="0" borderId="49" xfId="1" applyNumberFormat="1" applyFont="1" applyBorder="1" applyAlignment="1">
      <alignment horizontal="center" vertical="center"/>
    </xf>
    <xf numFmtId="168" fontId="125" fillId="0" borderId="49" xfId="1" applyNumberFormat="1" applyFont="1" applyBorder="1" applyAlignment="1">
      <alignment horizontal="center" vertical="center"/>
    </xf>
    <xf numFmtId="168" fontId="125" fillId="0" borderId="49" xfId="1" applyNumberFormat="1" applyFont="1" applyBorder="1" applyAlignment="1">
      <alignment horizontal="left" vertical="center" wrapText="1"/>
    </xf>
    <xf numFmtId="168" fontId="125" fillId="0" borderId="49" xfId="1" applyNumberFormat="1" applyFont="1" applyBorder="1" applyAlignment="1">
      <alignment horizontal="justify" vertical="top" wrapText="1"/>
    </xf>
    <xf numFmtId="168" fontId="125" fillId="0" borderId="49" xfId="1" applyNumberFormat="1" applyFont="1" applyBorder="1" applyAlignment="1">
      <alignment vertical="center" wrapText="1"/>
    </xf>
    <xf numFmtId="0" fontId="129" fillId="0" borderId="0" xfId="985" applyFont="1" applyAlignment="1">
      <alignment horizontal="center"/>
    </xf>
    <xf numFmtId="0" fontId="129" fillId="0" borderId="49" xfId="985" applyFont="1" applyBorder="1" applyAlignment="1">
      <alignment horizontal="center" vertical="center" wrapText="1"/>
    </xf>
    <xf numFmtId="0" fontId="128" fillId="0" borderId="0" xfId="998" applyFont="1" applyAlignment="1">
      <alignment vertical="center" wrapText="1"/>
    </xf>
    <xf numFmtId="0" fontId="125" fillId="0" borderId="0" xfId="840" applyFont="1" applyAlignment="1">
      <alignment horizontal="center" vertical="center" wrapText="1"/>
    </xf>
    <xf numFmtId="0" fontId="128" fillId="0" borderId="0" xfId="2" applyFont="1" applyAlignment="1">
      <alignment horizontal="center" vertical="center" wrapText="1"/>
    </xf>
    <xf numFmtId="49" fontId="125" fillId="0" borderId="1" xfId="902" applyNumberFormat="1" applyFont="1" applyFill="1" applyBorder="1" applyAlignment="1">
      <alignment horizontal="center" vertical="center" wrapText="1"/>
    </xf>
    <xf numFmtId="49" fontId="125" fillId="0" borderId="1" xfId="962" applyNumberFormat="1" applyFont="1" applyBorder="1" applyAlignment="1">
      <alignment horizontal="center" vertical="center" wrapText="1"/>
    </xf>
    <xf numFmtId="0" fontId="125" fillId="0" borderId="1" xfId="962" applyFont="1" applyBorder="1" applyAlignment="1">
      <alignment horizontal="left" vertical="top" wrapText="1"/>
    </xf>
    <xf numFmtId="4" fontId="128" fillId="0" borderId="12" xfId="962" applyNumberFormat="1" applyFont="1" applyBorder="1" applyAlignment="1">
      <alignment horizontal="left" vertical="top" wrapText="1"/>
    </xf>
    <xf numFmtId="4" fontId="128" fillId="0" borderId="16" xfId="962" applyNumberFormat="1" applyFont="1" applyBorder="1" applyAlignment="1">
      <alignment horizontal="left" vertical="top" wrapText="1"/>
    </xf>
    <xf numFmtId="4" fontId="128" fillId="0" borderId="17" xfId="962" applyNumberFormat="1" applyFont="1" applyBorder="1" applyAlignment="1">
      <alignment horizontal="left" vertical="top" wrapText="1"/>
    </xf>
    <xf numFmtId="4" fontId="124" fillId="0" borderId="1" xfId="962" applyNumberFormat="1" applyFont="1" applyBorder="1" applyAlignment="1">
      <alignment horizontal="left" vertical="top"/>
    </xf>
    <xf numFmtId="4" fontId="124" fillId="0" borderId="16" xfId="962" applyNumberFormat="1" applyFont="1" applyBorder="1" applyAlignment="1">
      <alignment horizontal="left" vertical="top"/>
    </xf>
    <xf numFmtId="4" fontId="124" fillId="0" borderId="17" xfId="962" applyNumberFormat="1" applyFont="1" applyBorder="1" applyAlignment="1">
      <alignment horizontal="left" vertical="top"/>
    </xf>
    <xf numFmtId="0" fontId="125" fillId="0" borderId="1" xfId="962" applyFont="1" applyFill="1" applyBorder="1" applyAlignment="1">
      <alignment horizontal="center" vertical="center" wrapText="1"/>
    </xf>
    <xf numFmtId="49" fontId="128" fillId="0" borderId="59" xfId="962" applyNumberFormat="1" applyFont="1" applyBorder="1" applyAlignment="1">
      <alignment horizontal="center" vertical="center" wrapText="1"/>
    </xf>
    <xf numFmtId="0" fontId="128" fillId="0" borderId="59" xfId="962" applyFont="1" applyBorder="1" applyAlignment="1">
      <alignment horizontal="left" vertical="top" wrapText="1"/>
    </xf>
    <xf numFmtId="0" fontId="128" fillId="0" borderId="16" xfId="962" applyFont="1" applyBorder="1" applyAlignment="1">
      <alignment horizontal="left" vertical="top" wrapText="1"/>
    </xf>
    <xf numFmtId="0" fontId="128" fillId="0" borderId="17" xfId="962" applyFont="1" applyBorder="1" applyAlignment="1">
      <alignment horizontal="left" vertical="top" wrapText="1"/>
    </xf>
    <xf numFmtId="4" fontId="128" fillId="0" borderId="59" xfId="962" applyNumberFormat="1" applyFont="1" applyBorder="1" applyAlignment="1">
      <alignment horizontal="left" vertical="top" wrapText="1"/>
    </xf>
    <xf numFmtId="4" fontId="128" fillId="0" borderId="59" xfId="962" applyNumberFormat="1" applyFont="1" applyFill="1" applyBorder="1" applyAlignment="1">
      <alignment horizontal="left" vertical="top" wrapText="1"/>
    </xf>
    <xf numFmtId="4" fontId="128" fillId="0" borderId="16" xfId="962" applyNumberFormat="1" applyFont="1" applyFill="1" applyBorder="1" applyAlignment="1">
      <alignment horizontal="left" vertical="top" wrapText="1"/>
    </xf>
    <xf numFmtId="4" fontId="128" fillId="0" borderId="17" xfId="962" applyNumberFormat="1" applyFont="1" applyFill="1" applyBorder="1" applyAlignment="1">
      <alignment horizontal="left" vertical="top" wrapText="1"/>
    </xf>
    <xf numFmtId="49" fontId="128" fillId="0" borderId="16" xfId="962" applyNumberFormat="1" applyFont="1" applyBorder="1" applyAlignment="1">
      <alignment horizontal="center" vertical="center" wrapText="1"/>
    </xf>
    <xf numFmtId="49" fontId="128" fillId="0" borderId="17" xfId="962" applyNumberFormat="1" applyFont="1" applyBorder="1" applyAlignment="1">
      <alignment horizontal="center" vertical="center" wrapText="1"/>
    </xf>
    <xf numFmtId="0" fontId="128" fillId="0" borderId="59" xfId="962" applyFont="1" applyBorder="1" applyAlignment="1">
      <alignment horizontal="center" vertical="center" wrapText="1"/>
    </xf>
    <xf numFmtId="0" fontId="125" fillId="0" borderId="59" xfId="962" applyFont="1" applyBorder="1" applyAlignment="1">
      <alignment horizontal="center" vertical="center" wrapText="1"/>
    </xf>
    <xf numFmtId="4" fontId="125" fillId="0" borderId="59" xfId="962" applyNumberFormat="1" applyFont="1" applyBorder="1" applyAlignment="1">
      <alignment horizontal="center" vertical="top"/>
    </xf>
    <xf numFmtId="49" fontId="125" fillId="0" borderId="12" xfId="962" applyNumberFormat="1" applyFont="1" applyBorder="1" applyAlignment="1">
      <alignment horizontal="center" vertical="center" wrapText="1"/>
    </xf>
    <xf numFmtId="49" fontId="125" fillId="0" borderId="16" xfId="962" applyNumberFormat="1" applyFont="1" applyBorder="1" applyAlignment="1">
      <alignment horizontal="center" vertical="center" wrapText="1"/>
    </xf>
    <xf numFmtId="49" fontId="125" fillId="0" borderId="17" xfId="962" applyNumberFormat="1" applyFont="1" applyBorder="1" applyAlignment="1">
      <alignment horizontal="center" vertical="center" wrapText="1"/>
    </xf>
    <xf numFmtId="0" fontId="125" fillId="0" borderId="12" xfId="962" applyFont="1" applyBorder="1" applyAlignment="1">
      <alignment horizontal="left" vertical="top" wrapText="1"/>
    </xf>
    <xf numFmtId="0" fontId="125" fillId="0" borderId="16" xfId="962" applyFont="1" applyBorder="1" applyAlignment="1">
      <alignment horizontal="left" vertical="top" wrapText="1"/>
    </xf>
    <xf numFmtId="0" fontId="125" fillId="0" borderId="17" xfId="962" applyFont="1" applyBorder="1" applyAlignment="1">
      <alignment horizontal="left" vertical="top" wrapText="1"/>
    </xf>
    <xf numFmtId="49" fontId="125" fillId="0" borderId="59" xfId="962" applyNumberFormat="1" applyFont="1" applyBorder="1" applyAlignment="1">
      <alignment horizontal="center" vertical="center" wrapText="1"/>
    </xf>
    <xf numFmtId="49" fontId="128" fillId="0" borderId="59" xfId="962" applyNumberFormat="1" applyFont="1" applyBorder="1" applyAlignment="1">
      <alignment horizontal="center" vertical="top" wrapText="1"/>
    </xf>
    <xf numFmtId="4" fontId="125" fillId="0" borderId="59" xfId="962" applyNumberFormat="1" applyFont="1" applyBorder="1" applyAlignment="1">
      <alignment horizontal="center" vertical="top" wrapText="1"/>
    </xf>
    <xf numFmtId="2" fontId="124" fillId="0" borderId="12" xfId="962" applyNumberFormat="1" applyFont="1" applyBorder="1" applyAlignment="1">
      <alignment horizontal="left" vertical="top"/>
    </xf>
    <xf numFmtId="2" fontId="124" fillId="0" borderId="17" xfId="962" applyNumberFormat="1" applyFont="1" applyBorder="1" applyAlignment="1">
      <alignment horizontal="left" vertical="top"/>
    </xf>
    <xf numFmtId="49" fontId="124" fillId="0" borderId="12" xfId="962" applyNumberFormat="1" applyFont="1" applyBorder="1" applyAlignment="1">
      <alignment horizontal="left" vertical="top"/>
    </xf>
    <xf numFmtId="49" fontId="124" fillId="0" borderId="17" xfId="962" applyNumberFormat="1" applyFont="1" applyBorder="1" applyAlignment="1">
      <alignment horizontal="left" vertical="top"/>
    </xf>
    <xf numFmtId="49" fontId="128" fillId="0" borderId="1" xfId="962" applyNumberFormat="1" applyFont="1" applyBorder="1" applyAlignment="1">
      <alignment horizontal="center" vertical="center" wrapText="1"/>
    </xf>
    <xf numFmtId="0" fontId="128" fillId="0" borderId="1" xfId="962" applyFont="1" applyBorder="1" applyAlignment="1">
      <alignment horizontal="left" vertical="top" wrapText="1"/>
    </xf>
    <xf numFmtId="2" fontId="128" fillId="0" borderId="12" xfId="962" applyNumberFormat="1" applyFont="1" applyBorder="1" applyAlignment="1">
      <alignment horizontal="left" vertical="top" wrapText="1"/>
    </xf>
    <xf numFmtId="2" fontId="128" fillId="0" borderId="17" xfId="962" applyNumberFormat="1" applyFont="1" applyBorder="1" applyAlignment="1">
      <alignment horizontal="left" vertical="top" wrapText="1"/>
    </xf>
    <xf numFmtId="49" fontId="128" fillId="0" borderId="1" xfId="962" applyNumberFormat="1" applyFont="1" applyBorder="1" applyAlignment="1">
      <alignment horizontal="left" vertical="top" wrapText="1"/>
    </xf>
    <xf numFmtId="49" fontId="125" fillId="0" borderId="13" xfId="962" applyNumberFormat="1" applyFont="1" applyBorder="1" applyAlignment="1">
      <alignment horizontal="center" vertical="center" wrapText="1"/>
    </xf>
    <xf numFmtId="49" fontId="125" fillId="0" borderId="14" xfId="962" applyNumberFormat="1" applyFont="1" applyBorder="1" applyAlignment="1">
      <alignment horizontal="center" vertical="center" wrapText="1"/>
    </xf>
    <xf numFmtId="49" fontId="125" fillId="0" borderId="15" xfId="962" applyNumberFormat="1" applyFont="1" applyBorder="1" applyAlignment="1">
      <alignment horizontal="center" vertical="center" wrapText="1"/>
    </xf>
    <xf numFmtId="49" fontId="128" fillId="0" borderId="12" xfId="962" applyNumberFormat="1" applyFont="1" applyFill="1" applyBorder="1" applyAlignment="1">
      <alignment horizontal="center" vertical="center" wrapText="1"/>
    </xf>
    <xf numFmtId="49" fontId="128" fillId="0" borderId="17" xfId="962" applyNumberFormat="1" applyFont="1" applyFill="1" applyBorder="1" applyAlignment="1">
      <alignment horizontal="center" vertical="center" wrapText="1"/>
    </xf>
    <xf numFmtId="0" fontId="128" fillId="0" borderId="12" xfId="962" applyFont="1" applyFill="1" applyBorder="1" applyAlignment="1">
      <alignment horizontal="left" vertical="top" wrapText="1"/>
    </xf>
    <xf numFmtId="0" fontId="128" fillId="0" borderId="17" xfId="962" applyFont="1" applyFill="1" applyBorder="1" applyAlignment="1">
      <alignment horizontal="left" vertical="top" wrapText="1"/>
    </xf>
    <xf numFmtId="4" fontId="128" fillId="0" borderId="12" xfId="962" applyNumberFormat="1" applyFont="1" applyFill="1" applyBorder="1" applyAlignment="1">
      <alignment horizontal="center" vertical="center" wrapText="1"/>
    </xf>
    <xf numFmtId="4" fontId="128" fillId="0" borderId="17" xfId="962" applyNumberFormat="1" applyFont="1" applyFill="1" applyBorder="1" applyAlignment="1">
      <alignment horizontal="center" vertical="center" wrapText="1"/>
    </xf>
    <xf numFmtId="49" fontId="128" fillId="3" borderId="59" xfId="962" applyNumberFormat="1" applyFont="1" applyFill="1" applyBorder="1" applyAlignment="1">
      <alignment horizontal="center" vertical="center" wrapText="1"/>
    </xf>
    <xf numFmtId="168" fontId="130" fillId="3" borderId="59" xfId="902" applyNumberFormat="1" applyFont="1" applyFill="1" applyBorder="1" applyAlignment="1" applyProtection="1">
      <alignment horizontal="left" vertical="top" wrapText="1"/>
      <protection locked="0"/>
    </xf>
    <xf numFmtId="49" fontId="128" fillId="0" borderId="59" xfId="962" applyNumberFormat="1" applyFont="1" applyBorder="1" applyAlignment="1">
      <alignment horizontal="left" vertical="top" wrapText="1"/>
    </xf>
    <xf numFmtId="168" fontId="128" fillId="0" borderId="13" xfId="962" applyNumberFormat="1" applyFont="1" applyFill="1" applyBorder="1" applyAlignment="1">
      <alignment horizontal="left" vertical="center" wrapText="1"/>
    </xf>
    <xf numFmtId="168" fontId="128" fillId="0" borderId="14" xfId="962" applyNumberFormat="1" applyFont="1" applyFill="1" applyBorder="1" applyAlignment="1">
      <alignment horizontal="left" vertical="center" wrapText="1"/>
    </xf>
    <xf numFmtId="168" fontId="128" fillId="0" borderId="15" xfId="962" applyNumberFormat="1" applyFont="1" applyFill="1" applyBorder="1" applyAlignment="1">
      <alignment horizontal="left" vertical="center" wrapText="1"/>
    </xf>
    <xf numFmtId="168" fontId="129" fillId="0" borderId="59" xfId="902" applyNumberFormat="1" applyFont="1" applyBorder="1" applyAlignment="1">
      <alignment horizontal="center" vertical="center" wrapText="1"/>
    </xf>
    <xf numFmtId="49" fontId="128" fillId="0" borderId="59" xfId="962" applyNumberFormat="1" applyFont="1" applyBorder="1" applyAlignment="1">
      <alignment horizontal="center" vertical="top"/>
    </xf>
    <xf numFmtId="168" fontId="129" fillId="0" borderId="1" xfId="902" applyNumberFormat="1" applyFont="1" applyFill="1" applyBorder="1" applyAlignment="1">
      <alignment horizontal="center" vertical="center" wrapText="1"/>
    </xf>
    <xf numFmtId="168" fontId="128" fillId="0" borderId="12" xfId="962" applyNumberFormat="1" applyFont="1" applyFill="1" applyBorder="1" applyAlignment="1">
      <alignment horizontal="left" vertical="top" wrapText="1"/>
    </xf>
    <xf numFmtId="168" fontId="128" fillId="0" borderId="17" xfId="962" applyNumberFormat="1" applyFont="1" applyFill="1" applyBorder="1" applyAlignment="1">
      <alignment horizontal="left" vertical="top" wrapText="1"/>
    </xf>
    <xf numFmtId="49" fontId="128" fillId="0" borderId="12" xfId="962" applyNumberFormat="1" applyFont="1" applyBorder="1" applyAlignment="1">
      <alignment horizontal="left" vertical="top" wrapText="1"/>
    </xf>
    <xf numFmtId="49" fontId="128" fillId="0" borderId="17" xfId="962" applyNumberFormat="1" applyFont="1" applyBorder="1" applyAlignment="1">
      <alignment horizontal="left" vertical="top" wrapText="1"/>
    </xf>
    <xf numFmtId="0" fontId="128" fillId="3" borderId="13" xfId="962" applyFont="1" applyFill="1" applyBorder="1" applyAlignment="1">
      <alignment horizontal="left" vertical="center" wrapText="1"/>
    </xf>
    <xf numFmtId="0" fontId="128" fillId="3" borderId="14" xfId="962" applyFont="1" applyFill="1" applyBorder="1" applyAlignment="1">
      <alignment horizontal="left" vertical="center" wrapText="1"/>
    </xf>
    <xf numFmtId="0" fontId="128" fillId="3" borderId="15" xfId="962" applyFont="1" applyFill="1" applyBorder="1" applyAlignment="1">
      <alignment horizontal="left" vertical="center" wrapText="1"/>
    </xf>
    <xf numFmtId="0" fontId="125" fillId="0" borderId="59" xfId="962" applyFont="1" applyBorder="1" applyAlignment="1">
      <alignment horizontal="left" vertical="top" wrapText="1"/>
    </xf>
    <xf numFmtId="0" fontId="128" fillId="3" borderId="59" xfId="962" applyFont="1" applyFill="1" applyBorder="1" applyAlignment="1">
      <alignment horizontal="center" vertical="top" wrapText="1"/>
    </xf>
    <xf numFmtId="0" fontId="128" fillId="0" borderId="12" xfId="962" applyFont="1" applyBorder="1" applyAlignment="1">
      <alignment horizontal="center" vertical="center" wrapText="1"/>
    </xf>
    <xf numFmtId="0" fontId="128" fillId="0" borderId="17" xfId="962" applyFont="1" applyBorder="1" applyAlignment="1">
      <alignment horizontal="center" vertical="center" wrapText="1"/>
    </xf>
    <xf numFmtId="0" fontId="128" fillId="0" borderId="12" xfId="962" applyFont="1" applyBorder="1" applyAlignment="1">
      <alignment horizontal="left" vertical="top" wrapText="1"/>
    </xf>
    <xf numFmtId="168" fontId="129" fillId="0" borderId="12" xfId="902" applyNumberFormat="1" applyFont="1" applyFill="1" applyBorder="1" applyAlignment="1">
      <alignment horizontal="center" vertical="center" wrapText="1"/>
    </xf>
    <xf numFmtId="168" fontId="129" fillId="0" borderId="16" xfId="902" applyNumberFormat="1" applyFont="1" applyFill="1" applyBorder="1" applyAlignment="1">
      <alignment horizontal="center" vertical="center" wrapText="1"/>
    </xf>
    <xf numFmtId="168" fontId="129" fillId="0" borderId="17" xfId="902" applyNumberFormat="1" applyFont="1" applyFill="1" applyBorder="1" applyAlignment="1">
      <alignment horizontal="center" vertical="center" wrapText="1"/>
    </xf>
    <xf numFmtId="4" fontId="125" fillId="0" borderId="12" xfId="962" applyNumberFormat="1" applyFont="1" applyBorder="1" applyAlignment="1">
      <alignment horizontal="center" vertical="center"/>
    </xf>
    <xf numFmtId="4" fontId="125" fillId="0" borderId="16" xfId="962" applyNumberFormat="1" applyFont="1" applyBorder="1" applyAlignment="1">
      <alignment horizontal="center" vertical="center"/>
    </xf>
    <xf numFmtId="4" fontId="125" fillId="0" borderId="17" xfId="962" applyNumberFormat="1" applyFont="1" applyBorder="1" applyAlignment="1">
      <alignment horizontal="center" vertical="center"/>
    </xf>
    <xf numFmtId="168" fontId="130" fillId="0" borderId="59" xfId="902" applyNumberFormat="1" applyFont="1" applyBorder="1" applyAlignment="1">
      <alignment horizontal="center" vertical="center" wrapText="1"/>
    </xf>
    <xf numFmtId="4" fontId="125" fillId="0" borderId="59" xfId="962" applyNumberFormat="1" applyFont="1" applyBorder="1" applyAlignment="1">
      <alignment horizontal="center" vertical="center"/>
    </xf>
    <xf numFmtId="168" fontId="129" fillId="0" borderId="12" xfId="902" applyNumberFormat="1" applyFont="1" applyBorder="1" applyAlignment="1">
      <alignment horizontal="center" vertical="center" wrapText="1"/>
    </xf>
    <xf numFmtId="168" fontId="129" fillId="0" borderId="16" xfId="902" applyNumberFormat="1" applyFont="1" applyBorder="1" applyAlignment="1">
      <alignment horizontal="center" vertical="center" wrapText="1"/>
    </xf>
    <xf numFmtId="168" fontId="129" fillId="0" borderId="17" xfId="902" applyNumberFormat="1" applyFont="1" applyBorder="1" applyAlignment="1">
      <alignment horizontal="center" vertical="center" wrapText="1"/>
    </xf>
    <xf numFmtId="168" fontId="129" fillId="0" borderId="12" xfId="902" applyNumberFormat="1" applyFont="1" applyBorder="1" applyAlignment="1">
      <alignment horizontal="left" vertical="top" wrapText="1"/>
    </xf>
    <xf numFmtId="168" fontId="129" fillId="0" borderId="16" xfId="902" applyNumberFormat="1" applyFont="1" applyBorder="1" applyAlignment="1">
      <alignment horizontal="left" vertical="top" wrapText="1"/>
    </xf>
    <xf numFmtId="168" fontId="129" fillId="0" borderId="17" xfId="902" applyNumberFormat="1" applyFont="1" applyBorder="1" applyAlignment="1">
      <alignment horizontal="left" vertical="top" wrapText="1"/>
    </xf>
    <xf numFmtId="4" fontId="129" fillId="0" borderId="12" xfId="902" applyNumberFormat="1" applyFont="1" applyFill="1" applyBorder="1" applyAlignment="1">
      <alignment horizontal="center" vertical="center" wrapText="1"/>
    </xf>
    <xf numFmtId="4" fontId="129" fillId="0" borderId="16" xfId="902" applyNumberFormat="1" applyFont="1" applyFill="1" applyBorder="1" applyAlignment="1">
      <alignment horizontal="center" vertical="center" wrapText="1"/>
    </xf>
    <xf numFmtId="4" fontId="129" fillId="0" borderId="17" xfId="902" applyNumberFormat="1" applyFont="1" applyFill="1" applyBorder="1" applyAlignment="1">
      <alignment horizontal="center" vertical="center" wrapText="1"/>
    </xf>
    <xf numFmtId="49" fontId="128" fillId="0" borderId="59" xfId="962" applyNumberFormat="1" applyFont="1" applyFill="1" applyBorder="1" applyAlignment="1">
      <alignment horizontal="center" vertical="top" wrapText="1"/>
    </xf>
    <xf numFmtId="168" fontId="129" fillId="0" borderId="12" xfId="902" applyNumberFormat="1" applyFont="1" applyFill="1" applyBorder="1" applyAlignment="1">
      <alignment horizontal="left" vertical="top" wrapText="1"/>
    </xf>
    <xf numFmtId="168" fontId="129" fillId="0" borderId="17" xfId="902" applyNumberFormat="1" applyFont="1" applyFill="1" applyBorder="1" applyAlignment="1">
      <alignment horizontal="left" vertical="top" wrapText="1"/>
    </xf>
    <xf numFmtId="168" fontId="125" fillId="0" borderId="12" xfId="962" applyNumberFormat="1" applyFont="1" applyBorder="1" applyAlignment="1">
      <alignment horizontal="justify" vertical="top"/>
    </xf>
    <xf numFmtId="168" fontId="125" fillId="0" borderId="16" xfId="962" applyNumberFormat="1" applyFont="1" applyBorder="1" applyAlignment="1">
      <alignment horizontal="justify" vertical="top"/>
    </xf>
    <xf numFmtId="168" fontId="125" fillId="0" borderId="17" xfId="962" applyNumberFormat="1" applyFont="1" applyBorder="1" applyAlignment="1">
      <alignment horizontal="justify" vertical="top"/>
    </xf>
    <xf numFmtId="49" fontId="128" fillId="0" borderId="12" xfId="962" applyNumberFormat="1" applyFont="1" applyBorder="1" applyAlignment="1">
      <alignment horizontal="justify" vertical="top"/>
    </xf>
    <xf numFmtId="49" fontId="128" fillId="0" borderId="16" xfId="962" applyNumberFormat="1" applyFont="1" applyBorder="1" applyAlignment="1">
      <alignment horizontal="justify" vertical="top"/>
    </xf>
    <xf numFmtId="49" fontId="128" fillId="0" borderId="17" xfId="962" applyNumberFormat="1" applyFont="1" applyBorder="1" applyAlignment="1">
      <alignment horizontal="justify" vertical="top"/>
    </xf>
    <xf numFmtId="168" fontId="130" fillId="0" borderId="59" xfId="902" applyNumberFormat="1" applyFont="1" applyBorder="1" applyAlignment="1">
      <alignment horizontal="left" vertical="top" wrapText="1"/>
    </xf>
    <xf numFmtId="4" fontId="128" fillId="0" borderId="59" xfId="962" applyNumberFormat="1" applyFont="1" applyBorder="1" applyAlignment="1">
      <alignment horizontal="center" vertical="center"/>
    </xf>
    <xf numFmtId="168" fontId="128" fillId="0" borderId="59" xfId="962" applyNumberFormat="1" applyFont="1" applyFill="1" applyBorder="1" applyAlignment="1">
      <alignment horizontal="left" vertical="top" wrapText="1"/>
    </xf>
    <xf numFmtId="0" fontId="135" fillId="0" borderId="13" xfId="1460" applyFont="1" applyBorder="1" applyAlignment="1">
      <alignment horizontal="center" vertical="center" wrapText="1"/>
    </xf>
    <xf numFmtId="0" fontId="135" fillId="0" borderId="14" xfId="1460" applyFont="1" applyBorder="1" applyAlignment="1">
      <alignment horizontal="center" vertical="center" wrapText="1"/>
    </xf>
    <xf numFmtId="0" fontId="135" fillId="0" borderId="15" xfId="1460" applyFont="1" applyBorder="1" applyAlignment="1">
      <alignment horizontal="center" vertical="center" wrapText="1"/>
    </xf>
    <xf numFmtId="0" fontId="129" fillId="0" borderId="0" xfId="985" applyFont="1" applyAlignment="1">
      <alignment horizontal="center" wrapText="1"/>
    </xf>
    <xf numFmtId="0" fontId="131" fillId="27" borderId="13" xfId="1460" applyFont="1" applyFill="1" applyBorder="1" applyAlignment="1">
      <alignment horizontal="center" vertical="center" wrapText="1"/>
    </xf>
    <xf numFmtId="0" fontId="131" fillId="27" borderId="14" xfId="1460" applyFont="1" applyFill="1" applyBorder="1" applyAlignment="1">
      <alignment horizontal="center" vertical="center" wrapText="1"/>
    </xf>
    <xf numFmtId="0" fontId="131" fillId="27" borderId="15" xfId="1460" applyFont="1" applyFill="1" applyBorder="1" applyAlignment="1">
      <alignment horizontal="center" vertical="center" wrapText="1"/>
    </xf>
    <xf numFmtId="0" fontId="131" fillId="0" borderId="13" xfId="1460" applyFont="1" applyBorder="1" applyAlignment="1">
      <alignment horizontal="center" vertical="center" wrapText="1"/>
    </xf>
    <xf numFmtId="0" fontId="131" fillId="0" borderId="14" xfId="1460" applyFont="1" applyBorder="1" applyAlignment="1">
      <alignment horizontal="center" vertical="center" wrapText="1"/>
    </xf>
    <xf numFmtId="0" fontId="131" fillId="0" borderId="15" xfId="1460" applyFont="1" applyBorder="1" applyAlignment="1">
      <alignment horizontal="center" vertical="center" wrapText="1"/>
    </xf>
    <xf numFmtId="0" fontId="131" fillId="27" borderId="1" xfId="1460" applyFont="1" applyFill="1" applyBorder="1" applyAlignment="1">
      <alignment horizontal="center" vertical="center" wrapText="1"/>
    </xf>
    <xf numFmtId="0" fontId="131" fillId="0" borderId="1" xfId="1460" applyFont="1" applyBorder="1" applyAlignment="1">
      <alignment horizontal="center" vertical="center" wrapText="1"/>
    </xf>
    <xf numFmtId="49" fontId="131" fillId="0" borderId="59" xfId="1247" applyNumberFormat="1" applyFont="1" applyBorder="1" applyAlignment="1">
      <alignment horizontal="center" vertical="top" wrapText="1"/>
    </xf>
    <xf numFmtId="0" fontId="131" fillId="0" borderId="59" xfId="1247" applyFont="1" applyBorder="1" applyAlignment="1">
      <alignment horizontal="left" vertical="top" wrapText="1"/>
    </xf>
    <xf numFmtId="49" fontId="132" fillId="0" borderId="12" xfId="1247" applyNumberFormat="1" applyFont="1" applyFill="1" applyBorder="1" applyAlignment="1">
      <alignment horizontal="center" vertical="top" wrapText="1"/>
    </xf>
    <xf numFmtId="49" fontId="132" fillId="0" borderId="17" xfId="1247" applyNumberFormat="1" applyFont="1" applyFill="1" applyBorder="1" applyAlignment="1">
      <alignment horizontal="center" vertical="top" wrapText="1"/>
    </xf>
    <xf numFmtId="0" fontId="132" fillId="0" borderId="12" xfId="1247" applyFont="1" applyFill="1" applyBorder="1" applyAlignment="1">
      <alignment horizontal="left" vertical="top" wrapText="1"/>
    </xf>
    <xf numFmtId="0" fontId="132" fillId="0" borderId="17" xfId="1247" applyFont="1" applyFill="1" applyBorder="1" applyAlignment="1">
      <alignment horizontal="left" vertical="top" wrapText="1"/>
    </xf>
    <xf numFmtId="168" fontId="132" fillId="0" borderId="12" xfId="1247" applyNumberFormat="1" applyFont="1" applyBorder="1" applyAlignment="1">
      <alignment horizontal="left" vertical="top" wrapText="1"/>
    </xf>
    <xf numFmtId="168" fontId="132" fillId="0" borderId="17" xfId="1247" applyNumberFormat="1" applyFont="1" applyBorder="1" applyAlignment="1">
      <alignment horizontal="left" vertical="top" wrapText="1"/>
    </xf>
    <xf numFmtId="168" fontId="125" fillId="0" borderId="59" xfId="1247" applyNumberFormat="1" applyFont="1" applyBorder="1" applyAlignment="1">
      <alignment horizontal="center" vertical="center" wrapText="1"/>
    </xf>
    <xf numFmtId="0" fontId="128" fillId="0" borderId="57" xfId="1247" applyFont="1" applyBorder="1" applyAlignment="1">
      <alignment horizontal="center" vertical="center"/>
    </xf>
    <xf numFmtId="0" fontId="128" fillId="0" borderId="16" xfId="1247" applyFont="1" applyBorder="1" applyAlignment="1">
      <alignment horizontal="center" vertical="center"/>
    </xf>
    <xf numFmtId="0" fontId="128" fillId="0" borderId="17" xfId="1247" applyFont="1" applyBorder="1" applyAlignment="1">
      <alignment horizontal="center" vertical="center"/>
    </xf>
    <xf numFmtId="0" fontId="129" fillId="0" borderId="1" xfId="1247" applyFont="1" applyBorder="1" applyAlignment="1" applyProtection="1">
      <alignment horizontal="center" vertical="center" wrapText="1"/>
      <protection locked="0"/>
    </xf>
    <xf numFmtId="167" fontId="128" fillId="0" borderId="14" xfId="1" applyNumberFormat="1" applyFont="1" applyFill="1" applyBorder="1" applyAlignment="1">
      <alignment horizontal="left" vertical="top"/>
    </xf>
    <xf numFmtId="167" fontId="128" fillId="0" borderId="15" xfId="1" applyNumberFormat="1" applyFont="1" applyFill="1" applyBorder="1" applyAlignment="1">
      <alignment horizontal="left" vertical="top"/>
    </xf>
    <xf numFmtId="4" fontId="132" fillId="0" borderId="12" xfId="1247" applyNumberFormat="1" applyFont="1" applyBorder="1" applyAlignment="1">
      <alignment horizontal="center" vertical="center" wrapText="1"/>
    </xf>
    <xf numFmtId="4" fontId="132" fillId="0" borderId="17" xfId="1247" applyNumberFormat="1" applyFont="1" applyBorder="1" applyAlignment="1">
      <alignment horizontal="center" vertical="center" wrapText="1"/>
    </xf>
    <xf numFmtId="167" fontId="133" fillId="3" borderId="12" xfId="0" applyNumberFormat="1" applyFont="1" applyFill="1" applyBorder="1" applyAlignment="1">
      <alignment horizontal="center" vertical="center" wrapText="1"/>
    </xf>
    <xf numFmtId="167" fontId="133" fillId="3" borderId="17" xfId="0" applyNumberFormat="1" applyFont="1" applyFill="1" applyBorder="1" applyAlignment="1">
      <alignment horizontal="center" vertical="center" wrapText="1"/>
    </xf>
    <xf numFmtId="0" fontId="133" fillId="0" borderId="12" xfId="1247" applyFont="1" applyBorder="1" applyAlignment="1">
      <alignment horizontal="center" vertical="top" wrapText="1"/>
    </xf>
    <xf numFmtId="0" fontId="133" fillId="0" borderId="17" xfId="1247" applyFont="1" applyBorder="1" applyAlignment="1">
      <alignment horizontal="center" vertical="top" wrapText="1"/>
    </xf>
    <xf numFmtId="4" fontId="128" fillId="0" borderId="12" xfId="1247" applyNumberFormat="1" applyFont="1" applyFill="1" applyBorder="1" applyAlignment="1">
      <alignment horizontal="left" vertical="top" wrapText="1"/>
    </xf>
    <xf numFmtId="4" fontId="128" fillId="0" borderId="17" xfId="1247" applyNumberFormat="1" applyFont="1" applyFill="1" applyBorder="1" applyAlignment="1">
      <alignment horizontal="left" vertical="top" wrapText="1"/>
    </xf>
    <xf numFmtId="4" fontId="125" fillId="0" borderId="59" xfId="1247" applyNumberFormat="1" applyFont="1" applyBorder="1" applyAlignment="1">
      <alignment horizontal="center" vertical="center"/>
    </xf>
    <xf numFmtId="0" fontId="125" fillId="0" borderId="59" xfId="1247" applyFont="1" applyBorder="1" applyAlignment="1">
      <alignment horizontal="center" vertical="top" wrapText="1"/>
    </xf>
    <xf numFmtId="0" fontId="125" fillId="0" borderId="59" xfId="1247" applyFont="1" applyBorder="1" applyAlignment="1">
      <alignment horizontal="center" vertical="center" wrapText="1"/>
    </xf>
    <xf numFmtId="49" fontId="125" fillId="0" borderId="59" xfId="1247" applyNumberFormat="1" applyFont="1" applyBorder="1" applyAlignment="1">
      <alignment horizontal="center" vertical="top" wrapText="1"/>
    </xf>
    <xf numFmtId="4" fontId="125" fillId="0" borderId="59" xfId="1247" applyNumberFormat="1" applyFont="1" applyBorder="1" applyAlignment="1">
      <alignment horizontal="center" vertical="center" wrapText="1"/>
    </xf>
    <xf numFmtId="0" fontId="125" fillId="0" borderId="0" xfId="1247" applyFont="1" applyAlignment="1">
      <alignment horizontal="center" vertical="center" wrapText="1"/>
    </xf>
    <xf numFmtId="0" fontId="125" fillId="0" borderId="1" xfId="1247" applyFont="1" applyBorder="1" applyAlignment="1">
      <alignment horizontal="center" vertical="center" wrapText="1"/>
    </xf>
    <xf numFmtId="0" fontId="131" fillId="0" borderId="59" xfId="1247" applyFont="1" applyBorder="1" applyAlignment="1">
      <alignment horizontal="center" vertical="center" wrapText="1"/>
    </xf>
    <xf numFmtId="49" fontId="132" fillId="0" borderId="59" xfId="1247" applyNumberFormat="1" applyFont="1" applyBorder="1" applyAlignment="1">
      <alignment horizontal="center" vertical="top" wrapText="1"/>
    </xf>
    <xf numFmtId="0" fontId="132" fillId="0" borderId="59" xfId="1247" applyFont="1" applyBorder="1" applyAlignment="1">
      <alignment horizontal="left" vertical="top" wrapText="1"/>
    </xf>
    <xf numFmtId="168" fontId="132" fillId="0" borderId="59" xfId="1247" applyNumberFormat="1" applyFont="1" applyBorder="1" applyAlignment="1">
      <alignment horizontal="left" vertical="top" wrapText="1"/>
    </xf>
    <xf numFmtId="0" fontId="128" fillId="0" borderId="59" xfId="1247" applyFont="1" applyBorder="1" applyAlignment="1">
      <alignment horizontal="left" vertical="top" wrapText="1"/>
    </xf>
    <xf numFmtId="168" fontId="128" fillId="0" borderId="13" xfId="1" applyNumberFormat="1" applyFont="1" applyBorder="1" applyAlignment="1">
      <alignment horizontal="left" vertical="top" wrapText="1"/>
    </xf>
    <xf numFmtId="168" fontId="128" fillId="0" borderId="14" xfId="1" applyNumberFormat="1" applyFont="1" applyBorder="1" applyAlignment="1">
      <alignment horizontal="left" vertical="top" wrapText="1"/>
    </xf>
    <xf numFmtId="168" fontId="128" fillId="0" borderId="15" xfId="1" applyNumberFormat="1" applyFont="1" applyBorder="1" applyAlignment="1">
      <alignment horizontal="left" vertical="top" wrapText="1"/>
    </xf>
    <xf numFmtId="167" fontId="128" fillId="0" borderId="59" xfId="1" applyNumberFormat="1" applyFont="1" applyBorder="1" applyAlignment="1">
      <alignment horizontal="left" vertical="top" wrapText="1"/>
    </xf>
    <xf numFmtId="167" fontId="128" fillId="0" borderId="59" xfId="1" applyNumberFormat="1" applyFont="1" applyBorder="1" applyAlignment="1">
      <alignment horizontal="left" vertical="top"/>
    </xf>
    <xf numFmtId="167" fontId="128" fillId="0" borderId="13" xfId="1247" applyNumberFormat="1" applyFont="1" applyBorder="1" applyAlignment="1">
      <alignment horizontal="left" vertical="top" wrapText="1"/>
    </xf>
    <xf numFmtId="167" fontId="128" fillId="0" borderId="14" xfId="1247" applyNumberFormat="1" applyFont="1" applyBorder="1" applyAlignment="1">
      <alignment horizontal="left" vertical="top" wrapText="1"/>
    </xf>
    <xf numFmtId="167" fontId="128" fillId="0" borderId="15" xfId="1247" applyNumberFormat="1" applyFont="1" applyBorder="1" applyAlignment="1">
      <alignment horizontal="left" vertical="top" wrapText="1"/>
    </xf>
    <xf numFmtId="167" fontId="128" fillId="3" borderId="59" xfId="1" applyNumberFormat="1" applyFont="1" applyFill="1" applyBorder="1" applyAlignment="1">
      <alignment horizontal="center" vertical="center"/>
    </xf>
    <xf numFmtId="167" fontId="128" fillId="0" borderId="59" xfId="1247" applyNumberFormat="1" applyFont="1" applyBorder="1" applyAlignment="1">
      <alignment horizontal="left" vertical="top" wrapText="1"/>
    </xf>
    <xf numFmtId="49" fontId="133" fillId="0" borderId="34" xfId="1223" applyNumberFormat="1" applyFont="1" applyFill="1" applyBorder="1" applyAlignment="1">
      <alignment horizontal="center" vertical="center" wrapText="1"/>
    </xf>
    <xf numFmtId="49" fontId="133" fillId="0" borderId="17" xfId="1223" applyNumberFormat="1" applyFont="1" applyFill="1" applyBorder="1" applyAlignment="1">
      <alignment horizontal="center" vertical="center" wrapText="1"/>
    </xf>
    <xf numFmtId="0" fontId="128" fillId="0" borderId="54" xfId="1028" applyFont="1" applyBorder="1" applyAlignment="1">
      <alignment horizontal="left" vertical="top" wrapText="1"/>
    </xf>
    <xf numFmtId="0" fontId="128" fillId="0" borderId="17" xfId="1028" applyFont="1" applyBorder="1" applyAlignment="1">
      <alignment horizontal="left" vertical="top" wrapText="1"/>
    </xf>
    <xf numFmtId="0" fontId="133" fillId="0" borderId="34" xfId="0" applyFont="1" applyFill="1" applyBorder="1" applyAlignment="1">
      <alignment horizontal="center" vertical="center" wrapText="1"/>
    </xf>
    <xf numFmtId="0" fontId="133" fillId="0" borderId="17" xfId="0" applyFont="1" applyFill="1" applyBorder="1" applyAlignment="1">
      <alignment horizontal="center" vertical="center" wrapText="1"/>
    </xf>
    <xf numFmtId="0" fontId="133" fillId="0" borderId="34" xfId="0" applyFont="1" applyBorder="1" applyAlignment="1">
      <alignment horizontal="center" vertical="center" wrapText="1"/>
    </xf>
    <xf numFmtId="0" fontId="133" fillId="0" borderId="34" xfId="0" applyFont="1" applyBorder="1" applyAlignment="1">
      <alignment horizontal="left" vertical="center" wrapText="1"/>
    </xf>
    <xf numFmtId="0" fontId="133" fillId="0" borderId="17" xfId="0" applyFont="1" applyBorder="1" applyAlignment="1">
      <alignment horizontal="left" vertical="center" wrapText="1"/>
    </xf>
    <xf numFmtId="1" fontId="131" fillId="0" borderId="31" xfId="984" applyNumberFormat="1" applyFont="1" applyBorder="1" applyAlignment="1">
      <alignment horizontal="center" vertical="center" wrapText="1"/>
    </xf>
    <xf numFmtId="1" fontId="131" fillId="0" borderId="32" xfId="984" applyNumberFormat="1" applyFont="1" applyBorder="1" applyAlignment="1">
      <alignment horizontal="center" vertical="center" wrapText="1"/>
    </xf>
    <xf numFmtId="1" fontId="131" fillId="0" borderId="33" xfId="984" applyNumberFormat="1" applyFont="1" applyBorder="1" applyAlignment="1">
      <alignment horizontal="center" vertical="center" wrapText="1"/>
    </xf>
    <xf numFmtId="1" fontId="131" fillId="0" borderId="1" xfId="1029" applyNumberFormat="1" applyFont="1" applyFill="1" applyBorder="1" applyAlignment="1">
      <alignment horizontal="left" vertical="center" wrapText="1"/>
    </xf>
    <xf numFmtId="0" fontId="128" fillId="0" borderId="0" xfId="984" applyFont="1" applyAlignment="1">
      <alignment horizontal="right"/>
    </xf>
    <xf numFmtId="0" fontId="125" fillId="0" borderId="0" xfId="984" applyFont="1" applyFill="1" applyAlignment="1">
      <alignment horizontal="center" vertical="center"/>
    </xf>
    <xf numFmtId="0" fontId="125" fillId="0" borderId="0" xfId="984" applyFont="1" applyFill="1" applyAlignment="1">
      <alignment horizontal="center" vertical="center" wrapText="1"/>
    </xf>
    <xf numFmtId="0" fontId="125" fillId="0" borderId="0" xfId="984" applyFont="1" applyFill="1" applyAlignment="1">
      <alignment horizontal="center" vertical="top" wrapText="1"/>
    </xf>
    <xf numFmtId="0" fontId="125" fillId="0" borderId="1" xfId="1462" applyFont="1" applyBorder="1" applyAlignment="1">
      <alignment horizontal="center" vertical="center" wrapText="1"/>
    </xf>
    <xf numFmtId="0" fontId="131" fillId="3" borderId="1" xfId="1462" applyFont="1" applyFill="1" applyBorder="1" applyAlignment="1">
      <alignment horizontal="center" vertical="center" wrapText="1"/>
    </xf>
    <xf numFmtId="49" fontId="133" fillId="0" borderId="1" xfId="1248" applyNumberFormat="1" applyFont="1" applyBorder="1" applyAlignment="1">
      <alignment horizontal="center" vertical="top"/>
    </xf>
    <xf numFmtId="0" fontId="135" fillId="0" borderId="1" xfId="1248" applyFont="1" applyBorder="1" applyAlignment="1">
      <alignment horizontal="center" vertical="center"/>
    </xf>
    <xf numFmtId="168" fontId="136" fillId="0" borderId="1" xfId="1248" applyNumberFormat="1" applyFont="1" applyBorder="1" applyAlignment="1">
      <alignment horizontal="center" vertical="top"/>
    </xf>
    <xf numFmtId="0" fontId="138" fillId="0" borderId="1" xfId="1248" applyFont="1" applyBorder="1" applyAlignment="1">
      <alignment horizontal="left" vertical="top"/>
    </xf>
    <xf numFmtId="168" fontId="128" fillId="0" borderId="1" xfId="1248" applyNumberFormat="1" applyFont="1" applyFill="1" applyBorder="1" applyAlignment="1">
      <alignment horizontal="center" vertical="top" wrapText="1"/>
    </xf>
    <xf numFmtId="0" fontId="135" fillId="0" borderId="1" xfId="1248" applyFont="1" applyBorder="1" applyAlignment="1">
      <alignment horizontal="center" vertical="center" wrapText="1"/>
    </xf>
    <xf numFmtId="0" fontId="133" fillId="0" borderId="1" xfId="1248" applyFont="1" applyBorder="1" applyAlignment="1">
      <alignment horizontal="left" vertical="top" wrapText="1"/>
    </xf>
    <xf numFmtId="49" fontId="135" fillId="0" borderId="1" xfId="1248" applyNumberFormat="1" applyFont="1" applyBorder="1" applyAlignment="1">
      <alignment horizontal="center" vertical="top"/>
    </xf>
    <xf numFmtId="0" fontId="135" fillId="0" borderId="1" xfId="1248" applyFont="1" applyBorder="1" applyAlignment="1">
      <alignment horizontal="left" vertical="top" wrapText="1"/>
    </xf>
    <xf numFmtId="0" fontId="125" fillId="0" borderId="1" xfId="1248" applyFont="1" applyBorder="1" applyAlignment="1">
      <alignment horizontal="left" vertical="top" wrapText="1"/>
    </xf>
    <xf numFmtId="168" fontId="128" fillId="0" borderId="1" xfId="1248" applyNumberFormat="1" applyFont="1" applyBorder="1" applyAlignment="1">
      <alignment horizontal="left" vertical="top" wrapText="1"/>
    </xf>
    <xf numFmtId="0" fontId="128" fillId="0" borderId="1" xfId="1248" applyFont="1" applyBorder="1" applyAlignment="1">
      <alignment horizontal="left" vertical="top" wrapText="1"/>
    </xf>
    <xf numFmtId="168" fontId="125" fillId="0" borderId="12" xfId="1248" applyNumberFormat="1" applyFont="1" applyBorder="1" applyAlignment="1">
      <alignment horizontal="center" vertical="top"/>
    </xf>
    <xf numFmtId="168" fontId="125" fillId="0" borderId="16" xfId="1248" applyNumberFormat="1" applyFont="1" applyBorder="1" applyAlignment="1">
      <alignment horizontal="center" vertical="top"/>
    </xf>
    <xf numFmtId="168" fontId="125" fillId="0" borderId="17" xfId="1248" applyNumberFormat="1" applyFont="1" applyBorder="1" applyAlignment="1">
      <alignment horizontal="center" vertical="top"/>
    </xf>
    <xf numFmtId="0" fontId="138" fillId="0" borderId="12" xfId="1248" applyFont="1" applyBorder="1" applyAlignment="1">
      <alignment horizontal="left" vertical="top"/>
    </xf>
    <xf numFmtId="0" fontId="138" fillId="0" borderId="16" xfId="1248" applyFont="1" applyBorder="1" applyAlignment="1">
      <alignment horizontal="left" vertical="top"/>
    </xf>
    <xf numFmtId="0" fontId="138" fillId="0" borderId="17" xfId="1248" applyFont="1" applyBorder="1" applyAlignment="1">
      <alignment horizontal="left" vertical="top"/>
    </xf>
    <xf numFmtId="49" fontId="125" fillId="0" borderId="1" xfId="1" applyNumberFormat="1" applyFont="1" applyFill="1" applyBorder="1" applyAlignment="1">
      <alignment horizontal="center" vertical="center"/>
    </xf>
    <xf numFmtId="168" fontId="125" fillId="0" borderId="1" xfId="1" applyNumberFormat="1" applyFont="1" applyBorder="1" applyAlignment="1">
      <alignment horizontal="center" vertical="center"/>
    </xf>
    <xf numFmtId="49" fontId="128" fillId="0" borderId="12" xfId="1" applyNumberFormat="1" applyFont="1" applyBorder="1" applyAlignment="1">
      <alignment horizontal="center" vertical="top"/>
    </xf>
    <xf numFmtId="49" fontId="128" fillId="0" borderId="16" xfId="1" applyNumberFormat="1" applyFont="1" applyBorder="1" applyAlignment="1">
      <alignment horizontal="center" vertical="top"/>
    </xf>
    <xf numFmtId="49" fontId="128" fillId="0" borderId="17" xfId="1" applyNumberFormat="1" applyFont="1" applyBorder="1" applyAlignment="1">
      <alignment horizontal="center" vertical="top"/>
    </xf>
    <xf numFmtId="0" fontId="125" fillId="0" borderId="12" xfId="1" applyFont="1" applyBorder="1" applyAlignment="1">
      <alignment horizontal="center" vertical="center"/>
    </xf>
    <xf numFmtId="0" fontId="125" fillId="0" borderId="16" xfId="1" applyFont="1" applyBorder="1" applyAlignment="1">
      <alignment horizontal="center" vertical="center"/>
    </xf>
    <xf numFmtId="0" fontId="125" fillId="0" borderId="17" xfId="1" applyFont="1" applyBorder="1" applyAlignment="1">
      <alignment horizontal="center" vertical="center"/>
    </xf>
    <xf numFmtId="0" fontId="130" fillId="0" borderId="12" xfId="840" applyFont="1" applyBorder="1" applyAlignment="1">
      <alignment horizontal="center" vertical="center" wrapText="1"/>
    </xf>
    <xf numFmtId="0" fontId="130" fillId="0" borderId="16" xfId="840" applyFont="1" applyBorder="1" applyAlignment="1">
      <alignment horizontal="center" vertical="center" wrapText="1"/>
    </xf>
    <xf numFmtId="0" fontId="130" fillId="0" borderId="17" xfId="840" applyFont="1" applyBorder="1" applyAlignment="1">
      <alignment horizontal="center" vertical="center" wrapText="1"/>
    </xf>
    <xf numFmtId="168" fontId="129" fillId="0" borderId="12" xfId="1" applyNumberFormat="1" applyFont="1" applyBorder="1" applyAlignment="1">
      <alignment horizontal="left" vertical="center" wrapText="1"/>
    </xf>
    <xf numFmtId="168" fontId="129" fillId="0" borderId="16" xfId="1" applyNumberFormat="1" applyFont="1" applyBorder="1" applyAlignment="1">
      <alignment horizontal="left" vertical="center" wrapText="1"/>
    </xf>
    <xf numFmtId="168" fontId="129" fillId="0" borderId="17" xfId="1" applyNumberFormat="1" applyFont="1" applyBorder="1" applyAlignment="1">
      <alignment horizontal="left" vertical="center" wrapText="1"/>
    </xf>
    <xf numFmtId="168" fontId="125" fillId="3" borderId="12" xfId="1" applyNumberFormat="1" applyFont="1" applyFill="1" applyBorder="1" applyAlignment="1">
      <alignment horizontal="center" vertical="top" wrapText="1"/>
    </xf>
    <xf numFmtId="168" fontId="125" fillId="3" borderId="16" xfId="1" applyNumberFormat="1" applyFont="1" applyFill="1" applyBorder="1" applyAlignment="1">
      <alignment horizontal="center" vertical="top" wrapText="1"/>
    </xf>
    <xf numFmtId="168" fontId="125" fillId="3" borderId="17" xfId="1" applyNumberFormat="1" applyFont="1" applyFill="1" applyBorder="1" applyAlignment="1">
      <alignment horizontal="center" vertical="top" wrapText="1"/>
    </xf>
    <xf numFmtId="0" fontId="125" fillId="0" borderId="12" xfId="1" applyFont="1" applyBorder="1" applyAlignment="1">
      <alignment horizontal="center" vertical="top" wrapText="1"/>
    </xf>
    <xf numFmtId="0" fontId="125" fillId="0" borderId="16" xfId="1" applyFont="1" applyBorder="1" applyAlignment="1">
      <alignment horizontal="center" vertical="top" wrapText="1"/>
    </xf>
    <xf numFmtId="0" fontId="125" fillId="0" borderId="17" xfId="1" applyFont="1" applyBorder="1" applyAlignment="1">
      <alignment horizontal="center" vertical="top" wrapText="1"/>
    </xf>
    <xf numFmtId="0" fontId="129" fillId="0" borderId="1" xfId="840" applyFont="1" applyBorder="1" applyAlignment="1">
      <alignment horizontal="center" vertical="center" wrapText="1"/>
    </xf>
    <xf numFmtId="0" fontId="129" fillId="0" borderId="12" xfId="840" applyFont="1" applyBorder="1" applyAlignment="1">
      <alignment horizontal="left" vertical="center" wrapText="1"/>
    </xf>
    <xf numFmtId="0" fontId="129" fillId="0" borderId="16" xfId="840" applyFont="1" applyBorder="1" applyAlignment="1">
      <alignment horizontal="left" vertical="center" wrapText="1"/>
    </xf>
    <xf numFmtId="0" fontId="129" fillId="0" borderId="17" xfId="840" applyFont="1" applyBorder="1" applyAlignment="1">
      <alignment horizontal="left" vertical="center" wrapText="1"/>
    </xf>
    <xf numFmtId="0" fontId="129" fillId="0" borderId="1" xfId="840" applyFont="1" applyBorder="1" applyAlignment="1">
      <alignment horizontal="justify" vertical="top" wrapText="1"/>
    </xf>
    <xf numFmtId="49" fontId="130" fillId="0" borderId="12" xfId="840" applyNumberFormat="1" applyFont="1" applyBorder="1" applyAlignment="1">
      <alignment horizontal="center" vertical="center" wrapText="1"/>
    </xf>
    <xf numFmtId="49" fontId="130" fillId="0" borderId="16" xfId="840" applyNumberFormat="1" applyFont="1" applyBorder="1" applyAlignment="1">
      <alignment horizontal="center" vertical="center" wrapText="1"/>
    </xf>
    <xf numFmtId="49" fontId="130" fillId="0" borderId="17" xfId="840" applyNumberFormat="1" applyFont="1" applyBorder="1" applyAlignment="1">
      <alignment horizontal="center" vertical="center" wrapText="1"/>
    </xf>
    <xf numFmtId="0" fontId="130" fillId="0" borderId="12" xfId="840" applyFont="1" applyBorder="1" applyAlignment="1">
      <alignment horizontal="left" vertical="top" wrapText="1"/>
    </xf>
    <xf numFmtId="0" fontId="130" fillId="0" borderId="16" xfId="840" applyFont="1" applyBorder="1" applyAlignment="1">
      <alignment horizontal="left" vertical="top" wrapText="1"/>
    </xf>
    <xf numFmtId="0" fontId="130" fillId="0" borderId="17" xfId="840" applyFont="1" applyBorder="1" applyAlignment="1">
      <alignment horizontal="left" vertical="top" wrapText="1"/>
    </xf>
    <xf numFmtId="0" fontId="130" fillId="0" borderId="12" xfId="840" applyFont="1" applyBorder="1" applyAlignment="1">
      <alignment horizontal="justify" vertical="top" wrapText="1"/>
    </xf>
    <xf numFmtId="0" fontId="130" fillId="0" borderId="16" xfId="840" applyFont="1" applyBorder="1" applyAlignment="1">
      <alignment horizontal="justify" vertical="top" wrapText="1"/>
    </xf>
    <xf numFmtId="0" fontId="130" fillId="0" borderId="17" xfId="840" applyFont="1" applyBorder="1" applyAlignment="1">
      <alignment horizontal="justify" vertical="top" wrapText="1"/>
    </xf>
    <xf numFmtId="168" fontId="130" fillId="3" borderId="12" xfId="840" applyNumberFormat="1" applyFont="1" applyFill="1" applyBorder="1" applyAlignment="1">
      <alignment horizontal="justify" vertical="top" wrapText="1"/>
    </xf>
    <xf numFmtId="168" fontId="130" fillId="3" borderId="16" xfId="840" applyNumberFormat="1" applyFont="1" applyFill="1" applyBorder="1" applyAlignment="1">
      <alignment horizontal="justify" vertical="top" wrapText="1"/>
    </xf>
    <xf numFmtId="168" fontId="130" fillId="3" borderId="17" xfId="840" applyNumberFormat="1" applyFont="1" applyFill="1" applyBorder="1" applyAlignment="1">
      <alignment horizontal="justify" vertical="top" wrapText="1"/>
    </xf>
    <xf numFmtId="0" fontId="130" fillId="3" borderId="1" xfId="840" applyFont="1" applyFill="1" applyBorder="1" applyAlignment="1">
      <alignment horizontal="justify" vertical="center" wrapText="1"/>
    </xf>
    <xf numFmtId="0" fontId="130" fillId="3" borderId="13" xfId="840" applyFont="1" applyFill="1" applyBorder="1" applyAlignment="1">
      <alignment horizontal="justify" vertical="center" wrapText="1"/>
    </xf>
    <xf numFmtId="0" fontId="130" fillId="3" borderId="14" xfId="840" applyFont="1" applyFill="1" applyBorder="1" applyAlignment="1">
      <alignment horizontal="justify" vertical="center" wrapText="1"/>
    </xf>
    <xf numFmtId="0" fontId="130" fillId="3" borderId="15" xfId="840" applyFont="1" applyFill="1" applyBorder="1" applyAlignment="1">
      <alignment horizontal="justify" vertical="center" wrapText="1"/>
    </xf>
    <xf numFmtId="49" fontId="130" fillId="0" borderId="1" xfId="840" applyNumberFormat="1" applyFont="1" applyBorder="1" applyAlignment="1">
      <alignment horizontal="center" vertical="center" wrapText="1"/>
    </xf>
    <xf numFmtId="0" fontId="130" fillId="0" borderId="1" xfId="840" applyFont="1" applyBorder="1" applyAlignment="1">
      <alignment horizontal="left" vertical="top" wrapText="1"/>
    </xf>
    <xf numFmtId="0" fontId="130" fillId="0" borderId="1" xfId="840" applyFont="1" applyBorder="1" applyAlignment="1">
      <alignment horizontal="justify" vertical="top" wrapText="1"/>
    </xf>
    <xf numFmtId="49" fontId="128" fillId="0" borderId="1" xfId="1" applyNumberFormat="1" applyFont="1" applyBorder="1" applyAlignment="1">
      <alignment horizontal="center" vertical="center" wrapText="1"/>
    </xf>
    <xf numFmtId="0" fontId="128" fillId="0" borderId="1" xfId="1" applyFont="1" applyBorder="1" applyAlignment="1">
      <alignment horizontal="left" vertical="top" wrapText="1"/>
    </xf>
    <xf numFmtId="0" fontId="130" fillId="0" borderId="1" xfId="1" applyFont="1" applyBorder="1" applyAlignment="1">
      <alignment horizontal="justify" vertical="top" wrapText="1"/>
    </xf>
    <xf numFmtId="0" fontId="128" fillId="0" borderId="1" xfId="1" applyFont="1" applyBorder="1" applyAlignment="1">
      <alignment horizontal="justify" vertical="top" wrapText="1"/>
    </xf>
    <xf numFmtId="168" fontId="128" fillId="0" borderId="1" xfId="1" applyNumberFormat="1" applyFont="1" applyBorder="1" applyAlignment="1">
      <alignment horizontal="justify" vertical="top" wrapText="1"/>
    </xf>
    <xf numFmtId="0" fontId="130" fillId="3" borderId="1" xfId="1" applyFont="1" applyFill="1" applyBorder="1" applyAlignment="1">
      <alignment horizontal="justify" vertical="top" wrapText="1"/>
    </xf>
    <xf numFmtId="49" fontId="128" fillId="0" borderId="12" xfId="1" applyNumberFormat="1" applyFont="1" applyBorder="1" applyAlignment="1">
      <alignment horizontal="center" vertical="center" wrapText="1"/>
    </xf>
    <xf numFmtId="49" fontId="128" fillId="0" borderId="17" xfId="1" applyNumberFormat="1" applyFont="1" applyBorder="1" applyAlignment="1">
      <alignment horizontal="center" vertical="center" wrapText="1"/>
    </xf>
    <xf numFmtId="0" fontId="128" fillId="0" borderId="12" xfId="1" applyFont="1" applyBorder="1" applyAlignment="1">
      <alignment horizontal="left" vertical="top" wrapText="1"/>
    </xf>
    <xf numFmtId="0" fontId="128" fillId="0" borderId="17" xfId="1" applyFont="1" applyBorder="1" applyAlignment="1">
      <alignment horizontal="left" vertical="top" wrapText="1"/>
    </xf>
    <xf numFmtId="0" fontId="128" fillId="0" borderId="12" xfId="1" applyFont="1" applyFill="1" applyBorder="1" applyAlignment="1">
      <alignment horizontal="justify" vertical="top" wrapText="1"/>
    </xf>
    <xf numFmtId="0" fontId="128" fillId="0" borderId="17" xfId="1" applyFont="1" applyFill="1" applyBorder="1" applyAlignment="1">
      <alignment horizontal="justify" vertical="top" wrapText="1"/>
    </xf>
    <xf numFmtId="49" fontId="128" fillId="3" borderId="1" xfId="1" applyNumberFormat="1" applyFont="1" applyFill="1" applyBorder="1" applyAlignment="1">
      <alignment horizontal="justify" vertical="top" wrapText="1"/>
    </xf>
    <xf numFmtId="0" fontId="130" fillId="0" borderId="12" xfId="1" applyFont="1" applyBorder="1" applyAlignment="1">
      <alignment horizontal="center" vertical="top" wrapText="1"/>
    </xf>
    <xf numFmtId="0" fontId="130" fillId="0" borderId="17" xfId="1" applyFont="1" applyBorder="1" applyAlignment="1">
      <alignment horizontal="center" vertical="top" wrapText="1"/>
    </xf>
    <xf numFmtId="49" fontId="130" fillId="0" borderId="12" xfId="1" applyNumberFormat="1" applyFont="1" applyBorder="1" applyAlignment="1">
      <alignment horizontal="justify" vertical="top" wrapText="1"/>
    </xf>
    <xf numFmtId="49" fontId="130" fillId="0" borderId="17" xfId="1" applyNumberFormat="1" applyFont="1" applyBorder="1" applyAlignment="1">
      <alignment horizontal="justify" vertical="top" wrapText="1"/>
    </xf>
    <xf numFmtId="49" fontId="128" fillId="0" borderId="16" xfId="1" applyNumberFormat="1" applyFont="1" applyBorder="1" applyAlignment="1">
      <alignment horizontal="center" vertical="center" wrapText="1"/>
    </xf>
    <xf numFmtId="0" fontId="128" fillId="0" borderId="16" xfId="1" applyFont="1" applyBorder="1" applyAlignment="1">
      <alignment horizontal="left" vertical="top" wrapText="1"/>
    </xf>
    <xf numFmtId="0" fontId="130" fillId="0" borderId="12" xfId="1" applyFont="1" applyBorder="1" applyAlignment="1">
      <alignment horizontal="justify" vertical="top" wrapText="1"/>
    </xf>
    <xf numFmtId="0" fontId="130" fillId="0" borderId="16" xfId="1" applyFont="1" applyBorder="1" applyAlignment="1">
      <alignment horizontal="justify" vertical="top" wrapText="1"/>
    </xf>
    <xf numFmtId="0" fontId="130" fillId="0" borderId="17" xfId="1" applyFont="1" applyBorder="1" applyAlignment="1">
      <alignment horizontal="justify" vertical="top" wrapText="1"/>
    </xf>
    <xf numFmtId="168" fontId="128" fillId="0" borderId="12" xfId="1" applyNumberFormat="1" applyFont="1" applyBorder="1" applyAlignment="1">
      <alignment horizontal="center" vertical="center" wrapText="1"/>
    </xf>
    <xf numFmtId="168" fontId="128" fillId="0" borderId="17" xfId="1" applyNumberFormat="1" applyFont="1" applyBorder="1" applyAlignment="1">
      <alignment horizontal="center" vertical="center" wrapText="1"/>
    </xf>
    <xf numFmtId="49" fontId="135" fillId="0" borderId="12" xfId="1" applyNumberFormat="1" applyFont="1" applyBorder="1" applyAlignment="1">
      <alignment horizontal="center" vertical="center" wrapText="1"/>
    </xf>
    <xf numFmtId="49" fontId="135" fillId="0" borderId="16" xfId="1" applyNumberFormat="1" applyFont="1" applyBorder="1" applyAlignment="1">
      <alignment horizontal="center" vertical="center" wrapText="1"/>
    </xf>
    <xf numFmtId="49" fontId="135" fillId="0" borderId="17" xfId="1" applyNumberFormat="1" applyFont="1" applyBorder="1" applyAlignment="1">
      <alignment horizontal="center" vertical="center" wrapText="1"/>
    </xf>
    <xf numFmtId="0" fontId="135" fillId="0" borderId="12" xfId="1" applyFont="1" applyBorder="1" applyAlignment="1">
      <alignment horizontal="left" vertical="top" wrapText="1"/>
    </xf>
    <xf numFmtId="0" fontId="135" fillId="0" borderId="16" xfId="1" applyFont="1" applyBorder="1" applyAlignment="1">
      <alignment horizontal="left" vertical="top" wrapText="1"/>
    </xf>
    <xf numFmtId="0" fontId="135" fillId="0" borderId="17" xfId="1" applyFont="1" applyBorder="1" applyAlignment="1">
      <alignment horizontal="left" vertical="top" wrapText="1"/>
    </xf>
    <xf numFmtId="0" fontId="135" fillId="0" borderId="12" xfId="1" applyFont="1" applyBorder="1" applyAlignment="1">
      <alignment horizontal="center" vertical="top" wrapText="1"/>
    </xf>
    <xf numFmtId="0" fontId="135" fillId="0" borderId="16" xfId="1" applyFont="1" applyBorder="1" applyAlignment="1">
      <alignment horizontal="center" vertical="top" wrapText="1"/>
    </xf>
    <xf numFmtId="0" fontId="135" fillId="0" borderId="17" xfId="1" applyFont="1" applyBorder="1" applyAlignment="1">
      <alignment horizontal="center" vertical="top" wrapText="1"/>
    </xf>
    <xf numFmtId="0" fontId="135" fillId="0" borderId="12" xfId="1" applyFont="1" applyFill="1" applyBorder="1" applyAlignment="1">
      <alignment horizontal="justify" vertical="top" wrapText="1"/>
    </xf>
    <xf numFmtId="0" fontId="135" fillId="0" borderId="16" xfId="1" applyFont="1" applyFill="1" applyBorder="1" applyAlignment="1">
      <alignment horizontal="justify" vertical="top" wrapText="1"/>
    </xf>
    <xf numFmtId="0" fontId="135" fillId="0" borderId="17" xfId="1" applyFont="1" applyFill="1" applyBorder="1" applyAlignment="1">
      <alignment horizontal="justify" vertical="top" wrapText="1"/>
    </xf>
    <xf numFmtId="0" fontId="130" fillId="0" borderId="12" xfId="1" applyFont="1" applyFill="1" applyBorder="1" applyAlignment="1">
      <alignment horizontal="justify" vertical="top" wrapText="1"/>
    </xf>
    <xf numFmtId="0" fontId="130" fillId="0" borderId="16" xfId="1" applyFont="1" applyFill="1" applyBorder="1" applyAlignment="1">
      <alignment horizontal="justify" vertical="top" wrapText="1"/>
    </xf>
    <xf numFmtId="0" fontId="130" fillId="0" borderId="17" xfId="1" applyFont="1" applyFill="1" applyBorder="1" applyAlignment="1">
      <alignment horizontal="justify" vertical="top" wrapText="1"/>
    </xf>
    <xf numFmtId="0" fontId="130" fillId="3" borderId="12" xfId="1" applyFont="1" applyFill="1" applyBorder="1" applyAlignment="1">
      <alignment horizontal="justify" vertical="top" wrapText="1"/>
    </xf>
    <xf numFmtId="0" fontId="130" fillId="3" borderId="16" xfId="1" applyFont="1" applyFill="1" applyBorder="1" applyAlignment="1">
      <alignment horizontal="justify" vertical="top" wrapText="1"/>
    </xf>
    <xf numFmtId="0" fontId="130" fillId="3" borderId="17" xfId="1" applyFont="1" applyFill="1" applyBorder="1" applyAlignment="1">
      <alignment horizontal="justify" vertical="top" wrapText="1"/>
    </xf>
    <xf numFmtId="0" fontId="129" fillId="0" borderId="1" xfId="1" applyFont="1" applyFill="1" applyBorder="1" applyAlignment="1">
      <alignment horizontal="center" vertical="center"/>
    </xf>
    <xf numFmtId="49" fontId="135" fillId="0" borderId="1" xfId="1" applyNumberFormat="1" applyFont="1" applyBorder="1" applyAlignment="1">
      <alignment horizontal="center" vertical="center" wrapText="1"/>
    </xf>
    <xf numFmtId="0" fontId="135" fillId="0" borderId="1" xfId="1" applyFont="1" applyBorder="1" applyAlignment="1">
      <alignment horizontal="left" vertical="top" wrapText="1"/>
    </xf>
    <xf numFmtId="168" fontId="125" fillId="0" borderId="1" xfId="1" applyNumberFormat="1" applyFont="1" applyBorder="1" applyAlignment="1">
      <alignment horizontal="justify" vertical="top" wrapText="1"/>
    </xf>
    <xf numFmtId="0" fontId="135" fillId="0" borderId="1" xfId="1" applyFont="1" applyBorder="1" applyAlignment="1">
      <alignment horizontal="justify" vertical="top" wrapText="1"/>
    </xf>
    <xf numFmtId="49" fontId="133" fillId="0" borderId="1" xfId="1" applyNumberFormat="1" applyFont="1" applyBorder="1" applyAlignment="1">
      <alignment horizontal="center" vertical="center" wrapText="1"/>
    </xf>
    <xf numFmtId="0" fontId="133" fillId="0" borderId="1" xfId="1" applyFont="1" applyBorder="1" applyAlignment="1">
      <alignment horizontal="left" vertical="top" wrapText="1"/>
    </xf>
    <xf numFmtId="49" fontId="128" fillId="0" borderId="1" xfId="1" applyNumberFormat="1" applyFont="1" applyBorder="1" applyAlignment="1">
      <alignment horizontal="left" vertical="top" wrapText="1"/>
    </xf>
    <xf numFmtId="0" fontId="133" fillId="0" borderId="1" xfId="1" applyFont="1" applyBorder="1" applyAlignment="1">
      <alignment horizontal="justify" vertical="top" wrapText="1"/>
    </xf>
    <xf numFmtId="0" fontId="130" fillId="0" borderId="1" xfId="840" applyFont="1" applyBorder="1" applyAlignment="1">
      <alignment horizontal="center" vertical="center" wrapText="1"/>
    </xf>
    <xf numFmtId="49" fontId="129" fillId="0" borderId="12" xfId="840" applyNumberFormat="1" applyFont="1" applyBorder="1" applyAlignment="1">
      <alignment horizontal="left" vertical="center" wrapText="1"/>
    </xf>
    <xf numFmtId="49" fontId="129" fillId="0" borderId="16" xfId="840" applyNumberFormat="1" applyFont="1" applyBorder="1" applyAlignment="1">
      <alignment horizontal="left" vertical="center" wrapText="1"/>
    </xf>
    <xf numFmtId="49" fontId="129" fillId="0" borderId="17" xfId="840" applyNumberFormat="1" applyFont="1" applyBorder="1" applyAlignment="1">
      <alignment horizontal="left" vertical="center" wrapText="1"/>
    </xf>
    <xf numFmtId="168" fontId="129" fillId="0" borderId="1" xfId="840" applyNumberFormat="1" applyFont="1" applyBorder="1" applyAlignment="1">
      <alignment horizontal="center" vertical="top" wrapText="1"/>
    </xf>
    <xf numFmtId="49" fontId="128" fillId="0" borderId="1" xfId="840" applyNumberFormat="1" applyFont="1" applyBorder="1" applyAlignment="1">
      <alignment horizontal="center" vertical="center" wrapText="1"/>
    </xf>
    <xf numFmtId="0" fontId="128" fillId="0" borderId="1" xfId="840" applyFont="1" applyBorder="1" applyAlignment="1">
      <alignment horizontal="left" vertical="top" wrapText="1"/>
    </xf>
    <xf numFmtId="168" fontId="128" fillId="0" borderId="1" xfId="840" applyNumberFormat="1" applyFont="1" applyBorder="1" applyAlignment="1">
      <alignment horizontal="justify" vertical="top" wrapText="1"/>
    </xf>
    <xf numFmtId="168" fontId="128" fillId="3" borderId="1" xfId="840" applyNumberFormat="1" applyFont="1" applyFill="1" applyBorder="1" applyAlignment="1">
      <alignment horizontal="justify" vertical="top" wrapText="1"/>
    </xf>
    <xf numFmtId="49" fontId="130" fillId="0" borderId="1" xfId="840" applyNumberFormat="1" applyFont="1" applyBorder="1" applyAlignment="1">
      <alignment horizontal="left" vertical="top" wrapText="1"/>
    </xf>
    <xf numFmtId="168" fontId="130" fillId="0" borderId="1" xfId="840" applyNumberFormat="1" applyFont="1" applyBorder="1" applyAlignment="1">
      <alignment horizontal="center" vertical="top" wrapText="1"/>
    </xf>
    <xf numFmtId="0" fontId="128" fillId="0" borderId="0" xfId="1" applyFont="1"/>
    <xf numFmtId="0" fontId="129" fillId="0" borderId="1" xfId="1" applyFont="1" applyFill="1" applyBorder="1" applyAlignment="1">
      <alignment horizontal="center" vertical="center" wrapText="1"/>
    </xf>
    <xf numFmtId="49" fontId="129" fillId="0" borderId="1" xfId="840" applyNumberFormat="1" applyFont="1" applyBorder="1" applyAlignment="1">
      <alignment horizontal="center" vertical="center" wrapText="1"/>
    </xf>
    <xf numFmtId="49" fontId="129" fillId="0" borderId="1" xfId="840" applyNumberFormat="1" applyFont="1" applyBorder="1" applyAlignment="1">
      <alignment horizontal="left" vertical="top" wrapText="1"/>
    </xf>
    <xf numFmtId="168" fontId="129" fillId="0" borderId="1" xfId="840" applyNumberFormat="1" applyFont="1" applyBorder="1" applyAlignment="1">
      <alignment horizontal="justify" vertical="top" wrapText="1"/>
    </xf>
    <xf numFmtId="168" fontId="130" fillId="0" borderId="1" xfId="840" applyNumberFormat="1" applyFont="1" applyBorder="1" applyAlignment="1">
      <alignment horizontal="justify" vertical="top" wrapText="1"/>
    </xf>
    <xf numFmtId="0" fontId="129" fillId="0" borderId="59" xfId="1465" applyFont="1" applyBorder="1" applyAlignment="1">
      <alignment horizontal="center" vertical="center" wrapText="1"/>
    </xf>
    <xf numFmtId="0" fontId="129" fillId="0" borderId="0" xfId="1465" applyFont="1" applyAlignment="1">
      <alignment horizontal="center" vertical="center"/>
    </xf>
    <xf numFmtId="49" fontId="125" fillId="0" borderId="49" xfId="1" applyNumberFormat="1" applyFont="1" applyBorder="1" applyAlignment="1">
      <alignment horizontal="center" vertical="top" wrapText="1"/>
    </xf>
    <xf numFmtId="0" fontId="125" fillId="0" borderId="49" xfId="1" applyFont="1" applyBorder="1" applyAlignment="1">
      <alignment horizontal="left" vertical="top" wrapText="1"/>
    </xf>
    <xf numFmtId="0" fontId="135" fillId="0" borderId="49" xfId="1" applyFont="1" applyBorder="1" applyAlignment="1">
      <alignment horizontal="center" vertical="center" wrapText="1"/>
    </xf>
    <xf numFmtId="49" fontId="128" fillId="0" borderId="49" xfId="1" applyNumberFormat="1" applyFont="1" applyBorder="1" applyAlignment="1">
      <alignment horizontal="center" vertical="top" wrapText="1"/>
    </xf>
    <xf numFmtId="0" fontId="128" fillId="3" borderId="48" xfId="1" applyFont="1" applyFill="1" applyBorder="1" applyAlignment="1">
      <alignment horizontal="left" vertical="top" wrapText="1"/>
    </xf>
    <xf numFmtId="0" fontId="128" fillId="3" borderId="16" xfId="1" applyFont="1" applyFill="1" applyBorder="1" applyAlignment="1">
      <alignment horizontal="left" vertical="top" wrapText="1"/>
    </xf>
    <xf numFmtId="0" fontId="128" fillId="3" borderId="17" xfId="1" applyFont="1" applyFill="1" applyBorder="1" applyAlignment="1">
      <alignment horizontal="left" vertical="top" wrapText="1"/>
    </xf>
    <xf numFmtId="167" fontId="128" fillId="0" borderId="49" xfId="1" applyNumberFormat="1" applyFont="1" applyBorder="1" applyAlignment="1">
      <alignment horizontal="left" vertical="top" wrapText="1"/>
    </xf>
    <xf numFmtId="49" fontId="125" fillId="0" borderId="59" xfId="1" applyNumberFormat="1" applyFont="1" applyBorder="1" applyAlignment="1">
      <alignment horizontal="center" vertical="top" wrapText="1"/>
    </xf>
    <xf numFmtId="0" fontId="125" fillId="0" borderId="59" xfId="1" applyFont="1" applyBorder="1" applyAlignment="1">
      <alignment horizontal="center" vertical="center" wrapText="1"/>
    </xf>
    <xf numFmtId="4" fontId="125" fillId="0" borderId="59" xfId="1" applyNumberFormat="1" applyFont="1" applyBorder="1" applyAlignment="1">
      <alignment horizontal="left" vertical="top"/>
    </xf>
    <xf numFmtId="167" fontId="125" fillId="0" borderId="59" xfId="1" applyNumberFormat="1" applyFont="1" applyBorder="1" applyAlignment="1">
      <alignment horizontal="left" vertical="top" wrapText="1"/>
    </xf>
    <xf numFmtId="4" fontId="125" fillId="0" borderId="49" xfId="1" applyNumberFormat="1" applyFont="1" applyBorder="1" applyAlignment="1">
      <alignment horizontal="left" vertical="center"/>
    </xf>
    <xf numFmtId="0" fontId="128" fillId="0" borderId="49" xfId="1" applyFont="1" applyBorder="1" applyAlignment="1">
      <alignment horizontal="left" vertical="top" wrapText="1"/>
    </xf>
    <xf numFmtId="49" fontId="128" fillId="0" borderId="59" xfId="1" applyNumberFormat="1" applyFont="1" applyBorder="1" applyAlignment="1">
      <alignment horizontal="center" vertical="top" wrapText="1"/>
    </xf>
    <xf numFmtId="0" fontId="125" fillId="0" borderId="49" xfId="1" applyFont="1" applyBorder="1" applyAlignment="1">
      <alignment horizontal="center" vertical="center" wrapText="1"/>
    </xf>
    <xf numFmtId="0" fontId="133" fillId="0" borderId="59" xfId="1474" applyFont="1" applyBorder="1" applyAlignment="1">
      <alignment horizontal="center" vertical="top"/>
    </xf>
    <xf numFmtId="0" fontId="135" fillId="0" borderId="59" xfId="1474" applyFont="1" applyBorder="1" applyAlignment="1">
      <alignment horizontal="center" vertical="center" wrapText="1"/>
    </xf>
    <xf numFmtId="4" fontId="125" fillId="0" borderId="59" xfId="1" applyNumberFormat="1" applyFont="1" applyBorder="1" applyAlignment="1">
      <alignment horizontal="left" vertical="center"/>
    </xf>
    <xf numFmtId="49" fontId="125" fillId="0" borderId="49" xfId="1" applyNumberFormat="1" applyFont="1" applyBorder="1" applyAlignment="1">
      <alignment horizontal="left" vertical="top" wrapText="1"/>
    </xf>
    <xf numFmtId="4" fontId="128" fillId="0" borderId="49" xfId="1" applyNumberFormat="1" applyFont="1" applyBorder="1" applyAlignment="1">
      <alignment horizontal="center" vertical="top"/>
    </xf>
    <xf numFmtId="167" fontId="128" fillId="3" borderId="49" xfId="1" applyNumberFormat="1" applyFont="1" applyFill="1" applyBorder="1" applyAlignment="1">
      <alignment horizontal="left" vertical="top" wrapText="1"/>
    </xf>
    <xf numFmtId="0" fontId="135" fillId="0" borderId="49" xfId="1475" applyFont="1" applyBorder="1" applyAlignment="1">
      <alignment horizontal="center" vertical="center"/>
    </xf>
    <xf numFmtId="0" fontId="129" fillId="0" borderId="0" xfId="1475" applyFont="1" applyAlignment="1">
      <alignment horizontal="center" vertical="center"/>
    </xf>
    <xf numFmtId="0" fontId="129" fillId="0" borderId="0" xfId="1475" applyFont="1" applyAlignment="1">
      <alignment horizontal="center" vertical="center" wrapText="1"/>
    </xf>
    <xf numFmtId="0" fontId="129" fillId="0" borderId="49" xfId="1475" applyFont="1" applyBorder="1" applyAlignment="1">
      <alignment horizontal="center" vertical="center" wrapText="1"/>
    </xf>
    <xf numFmtId="4" fontId="135" fillId="0" borderId="59" xfId="1" applyNumberFormat="1" applyFont="1" applyBorder="1" applyAlignment="1">
      <alignment horizontal="center" vertical="top" wrapText="1"/>
    </xf>
    <xf numFmtId="0" fontId="135" fillId="0" borderId="59" xfId="1" applyFont="1" applyBorder="1" applyAlignment="1">
      <alignment horizontal="justify" vertical="top" wrapText="1"/>
    </xf>
    <xf numFmtId="0" fontId="130" fillId="0" borderId="59" xfId="1" applyFont="1" applyBorder="1" applyAlignment="1">
      <alignment horizontal="left" vertical="top" wrapText="1"/>
    </xf>
    <xf numFmtId="49" fontId="128" fillId="0" borderId="59" xfId="1" applyNumberFormat="1" applyFont="1" applyBorder="1" applyAlignment="1">
      <alignment horizontal="center" vertical="center" wrapText="1"/>
    </xf>
    <xf numFmtId="0" fontId="128" fillId="0" borderId="59" xfId="1" applyFont="1" applyBorder="1" applyAlignment="1">
      <alignment horizontal="left" vertical="top" wrapText="1"/>
    </xf>
    <xf numFmtId="4" fontId="130" fillId="0" borderId="1" xfId="1" applyNumberFormat="1" applyFont="1" applyBorder="1" applyAlignment="1">
      <alignment horizontal="justify" vertical="top" wrapText="1"/>
    </xf>
    <xf numFmtId="4" fontId="125" fillId="3" borderId="12" xfId="1" applyNumberFormat="1" applyFont="1" applyFill="1" applyBorder="1" applyAlignment="1">
      <alignment horizontal="center" vertical="top" wrapText="1"/>
    </xf>
    <xf numFmtId="4" fontId="125" fillId="3" borderId="16" xfId="1" applyNumberFormat="1" applyFont="1" applyFill="1" applyBorder="1" applyAlignment="1">
      <alignment horizontal="center" vertical="top" wrapText="1"/>
    </xf>
    <xf numFmtId="4" fontId="125" fillId="0" borderId="12" xfId="1" applyNumberFormat="1" applyFont="1" applyBorder="1" applyAlignment="1">
      <alignment horizontal="center" vertical="top" wrapText="1"/>
    </xf>
    <xf numFmtId="4" fontId="130" fillId="0" borderId="12" xfId="1" applyNumberFormat="1" applyFont="1" applyBorder="1" applyAlignment="1">
      <alignment horizontal="justify" vertical="top" wrapText="1"/>
    </xf>
    <xf numFmtId="4" fontId="130" fillId="0" borderId="16" xfId="1" applyNumberFormat="1" applyFont="1" applyBorder="1" applyAlignment="1">
      <alignment horizontal="justify" vertical="top" wrapText="1"/>
    </xf>
    <xf numFmtId="4" fontId="130" fillId="0" borderId="17" xfId="1" applyNumberFormat="1" applyFont="1" applyBorder="1" applyAlignment="1">
      <alignment horizontal="justify" vertical="top" wrapText="1"/>
    </xf>
    <xf numFmtId="4" fontId="125" fillId="3" borderId="17" xfId="1" applyNumberFormat="1" applyFont="1" applyFill="1" applyBorder="1" applyAlignment="1">
      <alignment horizontal="center" vertical="top" wrapText="1"/>
    </xf>
    <xf numFmtId="4" fontId="135" fillId="0" borderId="12" xfId="1" applyNumberFormat="1" applyFont="1" applyBorder="1" applyAlignment="1">
      <alignment horizontal="justify" vertical="top" wrapText="1"/>
    </xf>
    <xf numFmtId="4" fontId="135" fillId="0" borderId="16" xfId="1" applyNumberFormat="1" applyFont="1" applyBorder="1" applyAlignment="1">
      <alignment horizontal="justify" vertical="top" wrapText="1"/>
    </xf>
    <xf numFmtId="4" fontId="135" fillId="0" borderId="17" xfId="1" applyNumberFormat="1" applyFont="1" applyBorder="1" applyAlignment="1">
      <alignment horizontal="justify" vertical="top" wrapText="1"/>
    </xf>
    <xf numFmtId="4" fontId="130" fillId="3" borderId="12" xfId="1" applyNumberFormat="1" applyFont="1" applyFill="1" applyBorder="1" applyAlignment="1">
      <alignment horizontal="justify" vertical="top" wrapText="1"/>
    </xf>
    <xf numFmtId="4" fontId="130" fillId="3" borderId="16" xfId="1" applyNumberFormat="1" applyFont="1" applyFill="1" applyBorder="1" applyAlignment="1">
      <alignment horizontal="justify" vertical="top" wrapText="1"/>
    </xf>
    <xf numFmtId="4" fontId="130" fillId="3" borderId="17" xfId="1" applyNumberFormat="1" applyFont="1" applyFill="1" applyBorder="1" applyAlignment="1">
      <alignment horizontal="justify" vertical="top" wrapText="1"/>
    </xf>
    <xf numFmtId="4" fontId="128" fillId="0" borderId="12" xfId="1" applyNumberFormat="1" applyFont="1" applyBorder="1" applyAlignment="1">
      <alignment horizontal="center" vertical="center" wrapText="1"/>
    </xf>
    <xf numFmtId="4" fontId="128" fillId="0" borderId="17" xfId="1" applyNumberFormat="1" applyFont="1" applyBorder="1" applyAlignment="1">
      <alignment horizontal="center" vertical="center" wrapText="1"/>
    </xf>
    <xf numFmtId="168" fontId="129" fillId="0" borderId="25" xfId="1" applyNumberFormat="1" applyFont="1" applyBorder="1" applyAlignment="1">
      <alignment horizontal="center" vertical="center" wrapText="1"/>
    </xf>
    <xf numFmtId="168" fontId="129" fillId="0" borderId="28" xfId="1" applyNumberFormat="1" applyFont="1" applyBorder="1" applyAlignment="1">
      <alignment horizontal="center" vertical="center" wrapText="1"/>
    </xf>
    <xf numFmtId="168" fontId="129" fillId="0" borderId="24" xfId="1" applyNumberFormat="1" applyFont="1" applyBorder="1" applyAlignment="1">
      <alignment horizontal="center" vertical="center" wrapText="1"/>
    </xf>
    <xf numFmtId="4" fontId="130" fillId="0" borderId="12" xfId="1" applyNumberFormat="1" applyFont="1" applyBorder="1" applyAlignment="1">
      <alignment horizontal="center" vertical="top" wrapText="1"/>
    </xf>
    <xf numFmtId="4" fontId="130" fillId="0" borderId="17" xfId="1" applyNumberFormat="1" applyFont="1" applyBorder="1" applyAlignment="1">
      <alignment horizontal="center" vertical="top" wrapText="1"/>
    </xf>
    <xf numFmtId="4" fontId="128" fillId="0" borderId="1" xfId="1" applyNumberFormat="1" applyFont="1" applyBorder="1" applyAlignment="1">
      <alignment horizontal="justify" vertical="top" wrapText="1"/>
    </xf>
    <xf numFmtId="0" fontId="129" fillId="0" borderId="59" xfId="840" applyFont="1" applyBorder="1" applyAlignment="1">
      <alignment horizontal="center" vertical="center" wrapText="1"/>
    </xf>
    <xf numFmtId="0" fontId="129" fillId="0" borderId="59" xfId="840" applyFont="1" applyBorder="1" applyAlignment="1">
      <alignment horizontal="left" vertical="center" wrapText="1"/>
    </xf>
    <xf numFmtId="4" fontId="129" fillId="0" borderId="59" xfId="840" applyNumberFormat="1" applyFont="1" applyBorder="1" applyAlignment="1">
      <alignment horizontal="justify" vertical="top" wrapText="1"/>
    </xf>
    <xf numFmtId="0" fontId="129" fillId="0" borderId="59" xfId="840" applyFont="1" applyBorder="1" applyAlignment="1">
      <alignment horizontal="justify" vertical="top" wrapText="1"/>
    </xf>
    <xf numFmtId="4" fontId="130" fillId="0" borderId="1" xfId="840" applyNumberFormat="1" applyFont="1" applyBorder="1" applyAlignment="1">
      <alignment horizontal="justify" vertical="top" wrapText="1"/>
    </xf>
    <xf numFmtId="4" fontId="129" fillId="0" borderId="1" xfId="840" applyNumberFormat="1" applyFont="1" applyBorder="1" applyAlignment="1">
      <alignment horizontal="justify" vertical="top" wrapText="1"/>
    </xf>
    <xf numFmtId="4" fontId="130" fillId="0" borderId="12" xfId="840" applyNumberFormat="1" applyFont="1" applyBorder="1" applyAlignment="1">
      <alignment horizontal="justify" vertical="top" wrapText="1"/>
    </xf>
    <xf numFmtId="4" fontId="130" fillId="0" borderId="16" xfId="840" applyNumberFormat="1" applyFont="1" applyBorder="1" applyAlignment="1">
      <alignment horizontal="justify" vertical="top" wrapText="1"/>
    </xf>
    <xf numFmtId="4" fontId="130" fillId="0" borderId="17" xfId="840" applyNumberFormat="1" applyFont="1" applyBorder="1" applyAlignment="1">
      <alignment horizontal="justify" vertical="top" wrapText="1"/>
    </xf>
    <xf numFmtId="4" fontId="130" fillId="3" borderId="12" xfId="840" applyNumberFormat="1" applyFont="1" applyFill="1" applyBorder="1" applyAlignment="1">
      <alignment horizontal="justify" vertical="top" wrapText="1"/>
    </xf>
    <xf numFmtId="4" fontId="130" fillId="3" borderId="16" xfId="840" applyNumberFormat="1" applyFont="1" applyFill="1" applyBorder="1" applyAlignment="1">
      <alignment horizontal="justify" vertical="top" wrapText="1"/>
    </xf>
    <xf numFmtId="4" fontId="130" fillId="3" borderId="17" xfId="840" applyNumberFormat="1" applyFont="1" applyFill="1" applyBorder="1" applyAlignment="1">
      <alignment horizontal="justify" vertical="top" wrapText="1"/>
    </xf>
    <xf numFmtId="0" fontId="129" fillId="0" borderId="1" xfId="1" applyFont="1" applyBorder="1" applyAlignment="1">
      <alignment horizontal="center" vertical="center"/>
    </xf>
    <xf numFmtId="4" fontId="130" fillId="3" borderId="1" xfId="840" applyNumberFormat="1" applyFont="1" applyFill="1" applyBorder="1" applyAlignment="1">
      <alignment horizontal="justify" vertical="center" wrapText="1"/>
    </xf>
    <xf numFmtId="4" fontId="130" fillId="3" borderId="13" xfId="840" applyNumberFormat="1" applyFont="1" applyFill="1" applyBorder="1" applyAlignment="1">
      <alignment horizontal="justify" vertical="center" wrapText="1"/>
    </xf>
    <xf numFmtId="4" fontId="130" fillId="3" borderId="14" xfId="840" applyNumberFormat="1" applyFont="1" applyFill="1" applyBorder="1" applyAlignment="1">
      <alignment horizontal="justify" vertical="center" wrapText="1"/>
    </xf>
    <xf numFmtId="4" fontId="130" fillId="3" borderId="15" xfId="840" applyNumberFormat="1" applyFont="1" applyFill="1" applyBorder="1" applyAlignment="1">
      <alignment horizontal="justify" vertical="center" wrapText="1"/>
    </xf>
    <xf numFmtId="49" fontId="135" fillId="0" borderId="59" xfId="1" applyNumberFormat="1" applyFont="1" applyBorder="1" applyAlignment="1">
      <alignment horizontal="center" vertical="center" wrapText="1"/>
    </xf>
    <xf numFmtId="0" fontId="135" fillId="0" borderId="59" xfId="1" applyFont="1" applyBorder="1" applyAlignment="1">
      <alignment horizontal="left" vertical="top" wrapText="1"/>
    </xf>
    <xf numFmtId="4" fontId="130" fillId="0" borderId="12" xfId="1" applyNumberFormat="1" applyFont="1" applyBorder="1" applyAlignment="1">
      <alignment horizontal="left" vertical="top" wrapText="1"/>
    </xf>
    <xf numFmtId="4" fontId="130" fillId="0" borderId="17" xfId="1" applyNumberFormat="1" applyFont="1" applyBorder="1" applyAlignment="1">
      <alignment horizontal="left" vertical="top" wrapText="1"/>
    </xf>
    <xf numFmtId="0" fontId="130" fillId="3" borderId="59" xfId="1" applyFont="1" applyFill="1" applyBorder="1" applyAlignment="1">
      <alignment horizontal="left" vertical="top" wrapText="1"/>
    </xf>
    <xf numFmtId="0" fontId="128" fillId="3" borderId="59" xfId="1" applyFont="1" applyFill="1" applyBorder="1" applyAlignment="1">
      <alignment horizontal="left" vertical="top" wrapText="1"/>
    </xf>
    <xf numFmtId="4" fontId="128" fillId="3" borderId="59" xfId="1" applyNumberFormat="1" applyFont="1" applyFill="1" applyBorder="1" applyAlignment="1">
      <alignment horizontal="center" vertical="center" wrapText="1"/>
    </xf>
    <xf numFmtId="4" fontId="135" fillId="0" borderId="12" xfId="1" applyNumberFormat="1" applyFont="1" applyBorder="1" applyAlignment="1">
      <alignment horizontal="center" vertical="top" wrapText="1"/>
    </xf>
    <xf numFmtId="4" fontId="135" fillId="0" borderId="16" xfId="1" applyNumberFormat="1" applyFont="1" applyBorder="1" applyAlignment="1">
      <alignment horizontal="center" vertical="top" wrapText="1"/>
    </xf>
    <xf numFmtId="4" fontId="135" fillId="0" borderId="17" xfId="1" applyNumberFormat="1" applyFont="1" applyBorder="1" applyAlignment="1">
      <alignment horizontal="center" vertical="top" wrapText="1"/>
    </xf>
    <xf numFmtId="0" fontId="130" fillId="0" borderId="1" xfId="1" applyFont="1" applyBorder="1" applyAlignment="1">
      <alignment horizontal="left" vertical="top" wrapText="1"/>
    </xf>
    <xf numFmtId="0" fontId="130" fillId="3" borderId="12" xfId="1" applyFont="1" applyFill="1" applyBorder="1" applyAlignment="1">
      <alignment horizontal="left" vertical="top" wrapText="1"/>
    </xf>
    <xf numFmtId="0" fontId="130" fillId="3" borderId="16" xfId="1" applyFont="1" applyFill="1" applyBorder="1" applyAlignment="1">
      <alignment horizontal="left" vertical="top" wrapText="1"/>
    </xf>
    <xf numFmtId="0" fontId="130" fillId="3" borderId="17" xfId="1" applyFont="1" applyFill="1" applyBorder="1" applyAlignment="1">
      <alignment horizontal="left" vertical="top" wrapText="1"/>
    </xf>
    <xf numFmtId="49" fontId="128" fillId="3" borderId="12" xfId="1" applyNumberFormat="1" applyFont="1" applyFill="1" applyBorder="1" applyAlignment="1">
      <alignment horizontal="center" vertical="center" wrapText="1"/>
    </xf>
    <xf numFmtId="49" fontId="128" fillId="3" borderId="16" xfId="1" applyNumberFormat="1" applyFont="1" applyFill="1" applyBorder="1" applyAlignment="1">
      <alignment horizontal="center" vertical="center" wrapText="1"/>
    </xf>
    <xf numFmtId="49" fontId="128" fillId="3" borderId="17" xfId="1" applyNumberFormat="1" applyFont="1" applyFill="1" applyBorder="1" applyAlignment="1">
      <alignment horizontal="center" vertical="center" wrapText="1"/>
    </xf>
    <xf numFmtId="0" fontId="128" fillId="3" borderId="12" xfId="1" applyFont="1" applyFill="1" applyBorder="1" applyAlignment="1">
      <alignment horizontal="left" vertical="top" wrapText="1"/>
    </xf>
    <xf numFmtId="49" fontId="128" fillId="3" borderId="59" xfId="1" applyNumberFormat="1" applyFont="1" applyFill="1" applyBorder="1" applyAlignment="1">
      <alignment horizontal="center" vertical="center" wrapText="1"/>
    </xf>
    <xf numFmtId="168" fontId="128" fillId="3" borderId="1" xfId="840" applyNumberFormat="1" applyFont="1" applyFill="1" applyBorder="1" applyAlignment="1">
      <alignment horizontal="left" vertical="top" wrapText="1"/>
    </xf>
    <xf numFmtId="0" fontId="130" fillId="0" borderId="59" xfId="840" applyFont="1" applyBorder="1" applyAlignment="1">
      <alignment horizontal="center" vertical="center" wrapText="1"/>
    </xf>
    <xf numFmtId="49" fontId="129" fillId="0" borderId="59" xfId="840" applyNumberFormat="1" applyFont="1" applyBorder="1" applyAlignment="1">
      <alignment horizontal="left" vertical="center" wrapText="1"/>
    </xf>
    <xf numFmtId="168" fontId="129" fillId="0" borderId="59" xfId="840" applyNumberFormat="1" applyFont="1" applyBorder="1" applyAlignment="1">
      <alignment horizontal="center" vertical="top" wrapText="1"/>
    </xf>
    <xf numFmtId="168" fontId="128" fillId="0" borderId="1" xfId="840" applyNumberFormat="1" applyFont="1" applyBorder="1" applyAlignment="1">
      <alignment horizontal="left" vertical="top" wrapText="1"/>
    </xf>
    <xf numFmtId="0" fontId="128" fillId="0" borderId="59" xfId="840" applyFont="1" applyBorder="1" applyAlignment="1">
      <alignment horizontal="left" vertical="top" wrapText="1"/>
    </xf>
    <xf numFmtId="49" fontId="128" fillId="0" borderId="59" xfId="840" applyNumberFormat="1" applyFont="1" applyBorder="1" applyAlignment="1">
      <alignment horizontal="center" vertical="center" wrapText="1"/>
    </xf>
    <xf numFmtId="168" fontId="130" fillId="0" borderId="59" xfId="840" applyNumberFormat="1" applyFont="1" applyBorder="1" applyAlignment="1">
      <alignment horizontal="left" vertical="top" wrapText="1"/>
    </xf>
    <xf numFmtId="0" fontId="129" fillId="0" borderId="1" xfId="1" applyFont="1" applyBorder="1" applyAlignment="1">
      <alignment horizontal="center" vertical="center" wrapText="1"/>
    </xf>
    <xf numFmtId="168" fontId="130" fillId="3" borderId="59" xfId="840" applyNumberFormat="1" applyFont="1" applyFill="1" applyBorder="1" applyAlignment="1">
      <alignment horizontal="left" vertical="top" wrapText="1"/>
    </xf>
    <xf numFmtId="0" fontId="130" fillId="3" borderId="1" xfId="1" applyFont="1" applyFill="1" applyBorder="1" applyAlignment="1">
      <alignment horizontal="center" vertical="top" wrapText="1"/>
    </xf>
    <xf numFmtId="0" fontId="135" fillId="0" borderId="1" xfId="1" applyFont="1" applyBorder="1" applyAlignment="1">
      <alignment horizontal="center" vertical="top" wrapText="1"/>
    </xf>
    <xf numFmtId="49" fontId="125" fillId="0" borderId="48" xfId="1" applyNumberFormat="1" applyFont="1" applyBorder="1" applyAlignment="1">
      <alignment horizontal="center" vertical="center" wrapText="1"/>
    </xf>
    <xf numFmtId="49" fontId="125" fillId="0" borderId="16" xfId="1" applyNumberFormat="1" applyFont="1" applyBorder="1" applyAlignment="1">
      <alignment horizontal="center" vertical="center" wrapText="1"/>
    </xf>
    <xf numFmtId="49" fontId="125" fillId="0" borderId="17" xfId="1" applyNumberFormat="1" applyFont="1" applyBorder="1" applyAlignment="1">
      <alignment horizontal="center" vertical="center" wrapText="1"/>
    </xf>
    <xf numFmtId="0" fontId="125" fillId="0" borderId="48" xfId="1" applyFont="1" applyBorder="1" applyAlignment="1">
      <alignment horizontal="left" vertical="top" wrapText="1"/>
    </xf>
    <xf numFmtId="0" fontId="125" fillId="0" borderId="16" xfId="1" applyFont="1" applyBorder="1" applyAlignment="1">
      <alignment horizontal="left" vertical="top" wrapText="1"/>
    </xf>
    <xf numFmtId="0" fontId="125" fillId="0" borderId="17" xfId="1" applyFont="1" applyBorder="1" applyAlignment="1">
      <alignment horizontal="left" vertical="top" wrapText="1"/>
    </xf>
    <xf numFmtId="4" fontId="128" fillId="0" borderId="12" xfId="1" applyNumberFormat="1" applyFont="1" applyBorder="1" applyAlignment="1">
      <alignment horizontal="left" vertical="top" wrapText="1"/>
    </xf>
    <xf numFmtId="4" fontId="130" fillId="3" borderId="1" xfId="1" applyNumberFormat="1" applyFont="1" applyFill="1" applyBorder="1" applyAlignment="1">
      <alignment horizontal="justify" vertical="top" wrapText="1"/>
    </xf>
    <xf numFmtId="4" fontId="128" fillId="0" borderId="12" xfId="1" applyNumberFormat="1" applyFont="1" applyBorder="1" applyAlignment="1">
      <alignment horizontal="justify" vertical="top" wrapText="1"/>
    </xf>
    <xf numFmtId="4" fontId="128" fillId="3" borderId="1" xfId="1" applyNumberFormat="1" applyFont="1" applyFill="1" applyBorder="1" applyAlignment="1">
      <alignment horizontal="justify" vertical="top" wrapText="1"/>
    </xf>
    <xf numFmtId="0" fontId="132" fillId="0" borderId="59" xfId="1" applyFont="1" applyFill="1" applyBorder="1" applyAlignment="1">
      <alignment horizontal="center" vertical="top" wrapText="1"/>
    </xf>
    <xf numFmtId="0" fontId="128" fillId="0" borderId="59" xfId="895" applyFont="1" applyFill="1" applyBorder="1" applyAlignment="1">
      <alignment horizontal="left" vertical="top" wrapText="1"/>
    </xf>
    <xf numFmtId="168" fontId="132" fillId="0" borderId="59" xfId="1" applyNumberFormat="1" applyFont="1" applyFill="1" applyBorder="1" applyAlignment="1">
      <alignment horizontal="center" vertical="center" wrapText="1"/>
    </xf>
    <xf numFmtId="0" fontId="128" fillId="0" borderId="59" xfId="1452" applyFont="1" applyBorder="1" applyAlignment="1">
      <alignment horizontal="left" vertical="top" wrapText="1"/>
    </xf>
    <xf numFmtId="168" fontId="132" fillId="0" borderId="48" xfId="1" applyNumberFormat="1" applyFont="1" applyFill="1" applyBorder="1" applyAlignment="1">
      <alignment horizontal="center" vertical="center" wrapText="1"/>
    </xf>
    <xf numFmtId="168" fontId="132" fillId="0" borderId="16" xfId="1" applyNumberFormat="1" applyFont="1" applyFill="1" applyBorder="1" applyAlignment="1">
      <alignment horizontal="center" vertical="center" wrapText="1"/>
    </xf>
    <xf numFmtId="168" fontId="132" fillId="0" borderId="17" xfId="1" applyNumberFormat="1" applyFont="1" applyFill="1" applyBorder="1" applyAlignment="1">
      <alignment horizontal="center" vertical="center" wrapText="1"/>
    </xf>
    <xf numFmtId="0" fontId="128" fillId="0" borderId="0" xfId="1" applyFont="1" applyFill="1" applyAlignment="1">
      <alignment horizontal="right"/>
    </xf>
    <xf numFmtId="0" fontId="128" fillId="0" borderId="0" xfId="1" applyFont="1" applyFill="1" applyAlignment="1">
      <alignment horizontal="right" wrapText="1"/>
    </xf>
    <xf numFmtId="0" fontId="125" fillId="0" borderId="0" xfId="1" applyFont="1" applyFill="1" applyAlignment="1">
      <alignment horizontal="center"/>
    </xf>
    <xf numFmtId="0" fontId="132" fillId="0" borderId="1" xfId="1" applyFont="1" applyFill="1" applyBorder="1" applyAlignment="1">
      <alignment horizontal="center" vertical="top" wrapText="1"/>
    </xf>
    <xf numFmtId="0" fontId="132" fillId="0" borderId="1" xfId="1" applyFont="1" applyFill="1" applyBorder="1" applyAlignment="1">
      <alignment horizontal="left" vertical="top" wrapText="1"/>
    </xf>
    <xf numFmtId="0" fontId="132" fillId="0" borderId="12" xfId="1" applyFont="1" applyFill="1" applyBorder="1" applyAlignment="1">
      <alignment horizontal="center" vertical="center" wrapText="1"/>
    </xf>
    <xf numFmtId="0" fontId="132" fillId="0" borderId="16" xfId="1" applyFont="1" applyFill="1" applyBorder="1" applyAlignment="1">
      <alignment horizontal="center" vertical="center" wrapText="1"/>
    </xf>
    <xf numFmtId="0" fontId="132" fillId="0" borderId="17" xfId="1" applyFont="1" applyFill="1" applyBorder="1" applyAlignment="1">
      <alignment horizontal="center" vertical="center" wrapText="1"/>
    </xf>
    <xf numFmtId="0" fontId="132" fillId="0" borderId="1" xfId="1" applyFont="1" applyFill="1" applyBorder="1" applyAlignment="1">
      <alignment horizontal="justify" vertical="top" wrapText="1"/>
    </xf>
    <xf numFmtId="0" fontId="128" fillId="0" borderId="1" xfId="1" applyFont="1" applyFill="1" applyBorder="1" applyAlignment="1">
      <alignment horizontal="justify" vertical="top" wrapText="1"/>
    </xf>
    <xf numFmtId="0" fontId="128" fillId="0" borderId="1" xfId="1" applyFont="1" applyFill="1" applyBorder="1" applyAlignment="1">
      <alignment horizontal="center" vertical="center" wrapText="1"/>
    </xf>
    <xf numFmtId="0" fontId="132" fillId="0" borderId="1" xfId="1" applyFont="1" applyFill="1" applyBorder="1" applyAlignment="1">
      <alignment horizontal="center" vertical="center" wrapText="1"/>
    </xf>
    <xf numFmtId="0" fontId="128" fillId="0" borderId="12" xfId="1" applyFont="1" applyFill="1" applyBorder="1" applyAlignment="1">
      <alignment horizontal="left" vertical="top" wrapText="1"/>
    </xf>
    <xf numFmtId="0" fontId="128" fillId="0" borderId="17" xfId="1" applyFont="1" applyFill="1" applyBorder="1" applyAlignment="1">
      <alignment horizontal="left" vertical="top" wrapText="1"/>
    </xf>
    <xf numFmtId="0" fontId="132" fillId="0" borderId="12" xfId="1" applyFont="1" applyFill="1" applyBorder="1" applyAlignment="1">
      <alignment horizontal="center" vertical="top" wrapText="1"/>
    </xf>
    <xf numFmtId="0" fontId="132" fillId="0" borderId="16" xfId="1" applyFont="1" applyFill="1" applyBorder="1" applyAlignment="1">
      <alignment horizontal="center" vertical="top" wrapText="1"/>
    </xf>
    <xf numFmtId="0" fontId="132" fillId="0" borderId="17" xfId="1" applyFont="1" applyFill="1" applyBorder="1" applyAlignment="1">
      <alignment horizontal="center" vertical="top" wrapText="1"/>
    </xf>
    <xf numFmtId="0" fontId="132" fillId="0" borderId="12" xfId="1" applyFont="1" applyFill="1" applyBorder="1" applyAlignment="1">
      <alignment horizontal="left" vertical="top" wrapText="1"/>
    </xf>
    <xf numFmtId="0" fontId="132" fillId="0" borderId="16" xfId="1" applyFont="1" applyFill="1" applyBorder="1" applyAlignment="1">
      <alignment horizontal="left" vertical="top" wrapText="1"/>
    </xf>
    <xf numFmtId="0" fontId="132" fillId="0" borderId="17" xfId="1" applyFont="1" applyFill="1" applyBorder="1" applyAlignment="1">
      <alignment horizontal="left" vertical="top" wrapText="1"/>
    </xf>
    <xf numFmtId="0" fontId="132" fillId="0" borderId="12" xfId="1" applyFont="1" applyFill="1" applyBorder="1" applyAlignment="1">
      <alignment horizontal="justify" vertical="top" wrapText="1"/>
    </xf>
    <xf numFmtId="0" fontId="132" fillId="0" borderId="16" xfId="1" applyFont="1" applyFill="1" applyBorder="1" applyAlignment="1">
      <alignment horizontal="justify" vertical="top" wrapText="1"/>
    </xf>
    <xf numFmtId="0" fontId="132" fillId="0" borderId="17" xfId="1" applyFont="1" applyFill="1" applyBorder="1" applyAlignment="1">
      <alignment horizontal="justify" vertical="top" wrapText="1"/>
    </xf>
    <xf numFmtId="49" fontId="132" fillId="0" borderId="12" xfId="1" applyNumberFormat="1" applyFont="1" applyFill="1" applyBorder="1" applyAlignment="1">
      <alignment horizontal="center" vertical="center" wrapText="1"/>
    </xf>
    <xf numFmtId="49" fontId="132" fillId="0" borderId="16" xfId="1" applyNumberFormat="1" applyFont="1" applyFill="1" applyBorder="1" applyAlignment="1">
      <alignment horizontal="center" vertical="center" wrapText="1"/>
    </xf>
    <xf numFmtId="49" fontId="132" fillId="0" borderId="17" xfId="1" applyNumberFormat="1" applyFont="1" applyFill="1" applyBorder="1" applyAlignment="1">
      <alignment horizontal="center" vertical="center" wrapText="1"/>
    </xf>
    <xf numFmtId="0" fontId="128" fillId="0" borderId="16" xfId="1" applyFont="1" applyFill="1" applyBorder="1" applyAlignment="1">
      <alignment horizontal="justify" vertical="top" wrapText="1"/>
    </xf>
    <xf numFmtId="0" fontId="128" fillId="0" borderId="48" xfId="1452" applyFont="1" applyBorder="1" applyAlignment="1">
      <alignment horizontal="left" vertical="top" wrapText="1"/>
    </xf>
    <xf numFmtId="0" fontId="128" fillId="0" borderId="16" xfId="1452" applyFont="1" applyBorder="1" applyAlignment="1">
      <alignment horizontal="left" vertical="top" wrapText="1"/>
    </xf>
    <xf numFmtId="0" fontId="128" fillId="0" borderId="17" xfId="1452" applyFont="1" applyBorder="1" applyAlignment="1">
      <alignment horizontal="left" vertical="top" wrapText="1"/>
    </xf>
    <xf numFmtId="0" fontId="128" fillId="0" borderId="48" xfId="1" applyFont="1" applyFill="1" applyBorder="1" applyAlignment="1">
      <alignment horizontal="left" vertical="top" wrapText="1"/>
    </xf>
    <xf numFmtId="0" fontId="128" fillId="0" borderId="16" xfId="1" applyFont="1" applyFill="1" applyBorder="1" applyAlignment="1">
      <alignment horizontal="left" vertical="top" wrapText="1"/>
    </xf>
    <xf numFmtId="0" fontId="132" fillId="0" borderId="48" xfId="1" applyFont="1" applyFill="1" applyBorder="1" applyAlignment="1">
      <alignment horizontal="center" vertical="top" wrapText="1"/>
    </xf>
    <xf numFmtId="0" fontId="128" fillId="0" borderId="48" xfId="895" applyFont="1" applyFill="1" applyBorder="1" applyAlignment="1">
      <alignment horizontal="left" vertical="top" wrapText="1"/>
    </xf>
    <xf numFmtId="0" fontId="128" fillId="0" borderId="16" xfId="895" applyFont="1" applyFill="1" applyBorder="1" applyAlignment="1">
      <alignment horizontal="left" vertical="top" wrapText="1"/>
    </xf>
    <xf numFmtId="0" fontId="128" fillId="0" borderId="17" xfId="895" applyFont="1" applyFill="1" applyBorder="1" applyAlignment="1">
      <alignment horizontal="left" vertical="top" wrapText="1"/>
    </xf>
    <xf numFmtId="168" fontId="128" fillId="0" borderId="48" xfId="895" applyNumberFormat="1" applyFont="1" applyBorder="1" applyAlignment="1">
      <alignment horizontal="center" vertical="center" wrapText="1"/>
    </xf>
    <xf numFmtId="168" fontId="128" fillId="0" borderId="16" xfId="895" applyNumberFormat="1" applyFont="1" applyBorder="1" applyAlignment="1">
      <alignment horizontal="center" vertical="center" wrapText="1"/>
    </xf>
    <xf numFmtId="168" fontId="128" fillId="0" borderId="17" xfId="895" applyNumberFormat="1" applyFont="1" applyBorder="1" applyAlignment="1">
      <alignment horizontal="center" vertical="center" wrapText="1"/>
    </xf>
    <xf numFmtId="0" fontId="128" fillId="0" borderId="48" xfId="1" applyFont="1" applyFill="1" applyBorder="1" applyAlignment="1">
      <alignment horizontal="center" vertical="top" wrapText="1"/>
    </xf>
    <xf numFmtId="0" fontId="128" fillId="0" borderId="16" xfId="1" applyFont="1" applyFill="1" applyBorder="1" applyAlignment="1">
      <alignment horizontal="center" vertical="top" wrapText="1"/>
    </xf>
    <xf numFmtId="0" fontId="128" fillId="0" borderId="17" xfId="1" applyFont="1" applyFill="1" applyBorder="1" applyAlignment="1">
      <alignment horizontal="center" vertical="top" wrapText="1"/>
    </xf>
    <xf numFmtId="0" fontId="128" fillId="0" borderId="59" xfId="1" applyFont="1" applyFill="1" applyBorder="1" applyAlignment="1">
      <alignment horizontal="center" vertical="top" wrapText="1"/>
    </xf>
    <xf numFmtId="0" fontId="154" fillId="0" borderId="48" xfId="1" applyFont="1" applyFill="1" applyBorder="1" applyAlignment="1">
      <alignment horizontal="left" vertical="top" wrapText="1"/>
    </xf>
    <xf numFmtId="0" fontId="154" fillId="0" borderId="16" xfId="1" applyFont="1" applyFill="1" applyBorder="1" applyAlignment="1">
      <alignment horizontal="left" vertical="top" wrapText="1"/>
    </xf>
    <xf numFmtId="0" fontId="154" fillId="0" borderId="17" xfId="1" applyFont="1" applyFill="1" applyBorder="1" applyAlignment="1">
      <alignment horizontal="left" vertical="top" wrapText="1"/>
    </xf>
    <xf numFmtId="0" fontId="129" fillId="0" borderId="0" xfId="985" applyFont="1" applyFill="1" applyAlignment="1">
      <alignment horizontal="center"/>
    </xf>
    <xf numFmtId="0" fontId="133" fillId="0" borderId="1" xfId="1463" applyFont="1" applyFill="1" applyBorder="1" applyAlignment="1">
      <alignment horizontal="center" vertical="center" wrapText="1"/>
    </xf>
    <xf numFmtId="0" fontId="133" fillId="0" borderId="17" xfId="1463" applyFont="1" applyFill="1" applyBorder="1" applyAlignment="1">
      <alignment horizontal="center" vertical="center" wrapText="1"/>
    </xf>
    <xf numFmtId="0" fontId="133" fillId="0" borderId="50" xfId="1463" applyFont="1" applyFill="1" applyBorder="1" applyAlignment="1">
      <alignment horizontal="center" vertical="center" wrapText="1"/>
    </xf>
    <xf numFmtId="0" fontId="133" fillId="0" borderId="51" xfId="1463" applyFont="1" applyFill="1" applyBorder="1" applyAlignment="1">
      <alignment horizontal="center" vertical="center" wrapText="1"/>
    </xf>
    <xf numFmtId="0" fontId="133" fillId="0" borderId="52" xfId="1463" applyFont="1" applyFill="1" applyBorder="1" applyAlignment="1">
      <alignment horizontal="center" vertical="center" wrapText="1"/>
    </xf>
    <xf numFmtId="0" fontId="130" fillId="0" borderId="59" xfId="1" applyFont="1" applyBorder="1" applyAlignment="1" applyProtection="1">
      <alignment horizontal="left" vertical="top" wrapText="1"/>
      <protection locked="0"/>
    </xf>
    <xf numFmtId="49" fontId="125" fillId="0" borderId="12" xfId="1" applyNumberFormat="1" applyFont="1" applyBorder="1" applyAlignment="1">
      <alignment horizontal="center" vertical="top" wrapText="1"/>
    </xf>
    <xf numFmtId="49" fontId="125" fillId="0" borderId="16" xfId="1" applyNumberFormat="1" applyFont="1" applyBorder="1" applyAlignment="1">
      <alignment horizontal="center" vertical="top" wrapText="1"/>
    </xf>
    <xf numFmtId="49" fontId="125" fillId="0" borderId="17" xfId="1" applyNumberFormat="1" applyFont="1" applyBorder="1" applyAlignment="1">
      <alignment horizontal="center" vertical="top" wrapText="1"/>
    </xf>
    <xf numFmtId="0" fontId="129" fillId="0" borderId="1" xfId="1" applyFont="1" applyBorder="1" applyAlignment="1" applyProtection="1">
      <alignment horizontal="left" vertical="top" wrapText="1"/>
      <protection locked="0"/>
    </xf>
    <xf numFmtId="167" fontId="125" fillId="0" borderId="12" xfId="1" applyNumberFormat="1" applyFont="1" applyBorder="1" applyAlignment="1">
      <alignment horizontal="center" vertical="center" wrapText="1"/>
    </xf>
    <xf numFmtId="167" fontId="125" fillId="0" borderId="16" xfId="1" applyNumberFormat="1" applyFont="1" applyBorder="1" applyAlignment="1">
      <alignment horizontal="center" vertical="center" wrapText="1"/>
    </xf>
    <xf numFmtId="167" fontId="125" fillId="0" borderId="17" xfId="1" applyNumberFormat="1" applyFont="1" applyBorder="1" applyAlignment="1">
      <alignment horizontal="center" vertical="center" wrapText="1"/>
    </xf>
    <xf numFmtId="167" fontId="125" fillId="0" borderId="12" xfId="1" applyNumberFormat="1" applyFont="1" applyBorder="1" applyAlignment="1">
      <alignment horizontal="center" vertical="top" wrapText="1"/>
    </xf>
    <xf numFmtId="167" fontId="125" fillId="0" borderId="16" xfId="1" applyNumberFormat="1" applyFont="1" applyBorder="1" applyAlignment="1">
      <alignment horizontal="center" vertical="top" wrapText="1"/>
    </xf>
    <xf numFmtId="167" fontId="125" fillId="0" borderId="17" xfId="1" applyNumberFormat="1" applyFont="1" applyBorder="1" applyAlignment="1">
      <alignment horizontal="center" vertical="top" wrapText="1"/>
    </xf>
    <xf numFmtId="4" fontId="128" fillId="0" borderId="59" xfId="1" applyNumberFormat="1" applyFont="1" applyBorder="1" applyAlignment="1">
      <alignment horizontal="center" vertical="center"/>
    </xf>
    <xf numFmtId="49" fontId="125" fillId="0" borderId="59" xfId="1" applyNumberFormat="1" applyFont="1" applyBorder="1" applyAlignment="1">
      <alignment horizontal="center" vertical="top"/>
    </xf>
    <xf numFmtId="0" fontId="125" fillId="0" borderId="59" xfId="1" applyFont="1" applyBorder="1" applyAlignment="1">
      <alignment horizontal="left" vertical="top" wrapText="1"/>
    </xf>
    <xf numFmtId="167" fontId="125" fillId="0" borderId="59" xfId="1" applyNumberFormat="1" applyFont="1" applyBorder="1" applyAlignment="1">
      <alignment horizontal="center" vertical="center"/>
    </xf>
    <xf numFmtId="167" fontId="135" fillId="0" borderId="59" xfId="1" applyNumberFormat="1" applyFont="1" applyBorder="1" applyAlignment="1">
      <alignment horizontal="left" vertical="top" wrapText="1"/>
    </xf>
    <xf numFmtId="167" fontId="136" fillId="0" borderId="59" xfId="1" applyNumberFormat="1" applyFont="1" applyBorder="1" applyAlignment="1">
      <alignment horizontal="justify" vertical="top"/>
    </xf>
    <xf numFmtId="49" fontId="128" fillId="0" borderId="59" xfId="1" applyNumberFormat="1" applyFont="1" applyBorder="1" applyAlignment="1">
      <alignment horizontal="center" vertical="top"/>
    </xf>
    <xf numFmtId="167" fontId="133" fillId="0" borderId="59" xfId="1" applyNumberFormat="1" applyFont="1" applyFill="1" applyBorder="1" applyAlignment="1">
      <alignment horizontal="left" vertical="top" wrapText="1"/>
    </xf>
    <xf numFmtId="168" fontId="125" fillId="0" borderId="59" xfId="1" applyNumberFormat="1" applyFont="1" applyBorder="1" applyAlignment="1">
      <alignment horizontal="center" vertical="center"/>
    </xf>
    <xf numFmtId="4" fontId="128" fillId="3" borderId="59" xfId="1" applyNumberFormat="1" applyFont="1" applyFill="1" applyBorder="1" applyAlignment="1">
      <alignment horizontal="center" vertical="center"/>
    </xf>
    <xf numFmtId="49" fontId="133" fillId="0" borderId="59" xfId="1449" applyNumberFormat="1" applyFont="1" applyBorder="1" applyAlignment="1">
      <alignment horizontal="center" vertical="top"/>
    </xf>
    <xf numFmtId="0" fontId="135" fillId="0" borderId="59" xfId="1449" applyFont="1" applyBorder="1" applyAlignment="1">
      <alignment horizontal="center" vertical="center" wrapText="1"/>
    </xf>
    <xf numFmtId="167" fontId="125" fillId="0" borderId="59" xfId="1449" applyNumberFormat="1" applyFont="1" applyBorder="1" applyAlignment="1">
      <alignment horizontal="justify" vertical="top"/>
    </xf>
    <xf numFmtId="0" fontId="133" fillId="0" borderId="0" xfId="1449" applyFont="1" applyAlignment="1">
      <alignment horizontal="right" vertical="center"/>
    </xf>
    <xf numFmtId="167" fontId="128" fillId="0" borderId="59" xfId="1" applyNumberFormat="1" applyFont="1" applyBorder="1" applyAlignment="1">
      <alignment horizontal="left" vertical="center" wrapText="1"/>
    </xf>
    <xf numFmtId="167" fontId="128" fillId="0" borderId="59" xfId="1" applyNumberFormat="1" applyFont="1" applyBorder="1" applyAlignment="1">
      <alignment horizontal="center" vertical="top" wrapText="1"/>
    </xf>
    <xf numFmtId="49" fontId="125" fillId="0" borderId="1" xfId="1" applyNumberFormat="1" applyFont="1" applyBorder="1" applyAlignment="1">
      <alignment horizontal="center" vertical="center" wrapText="1"/>
    </xf>
    <xf numFmtId="0" fontId="135" fillId="0" borderId="13" xfId="1461" applyFont="1" applyBorder="1" applyAlignment="1">
      <alignment horizontal="center"/>
    </xf>
    <xf numFmtId="0" fontId="135" fillId="0" borderId="14" xfId="1461" applyFont="1" applyBorder="1" applyAlignment="1">
      <alignment horizontal="center"/>
    </xf>
    <xf numFmtId="0" fontId="135" fillId="0" borderId="15" xfId="1461" applyFont="1" applyBorder="1" applyAlignment="1">
      <alignment horizontal="center"/>
    </xf>
    <xf numFmtId="0" fontId="129" fillId="0" borderId="0" xfId="1461" applyFont="1" applyAlignment="1">
      <alignment horizontal="center" vertical="center"/>
    </xf>
    <xf numFmtId="0" fontId="129" fillId="0" borderId="1" xfId="1461" applyFont="1" applyBorder="1" applyAlignment="1">
      <alignment horizontal="center" vertical="center" wrapText="1"/>
    </xf>
    <xf numFmtId="0" fontId="125" fillId="0" borderId="49" xfId="1" applyFont="1" applyBorder="1" applyAlignment="1">
      <alignment horizontal="center" vertical="top"/>
    </xf>
    <xf numFmtId="0" fontId="129" fillId="0" borderId="49" xfId="1" applyFont="1" applyBorder="1" applyAlignment="1" applyProtection="1">
      <alignment horizontal="left" vertical="top" wrapText="1"/>
      <protection locked="0"/>
    </xf>
    <xf numFmtId="2" fontId="128" fillId="0" borderId="49" xfId="1" applyNumberFormat="1" applyFont="1" applyBorder="1" applyAlignment="1">
      <alignment vertical="top" wrapText="1"/>
    </xf>
    <xf numFmtId="2" fontId="128" fillId="0" borderId="59" xfId="1" applyNumberFormat="1" applyFont="1" applyBorder="1" applyAlignment="1">
      <alignment vertical="top" wrapText="1"/>
    </xf>
    <xf numFmtId="49" fontId="128" fillId="0" borderId="49" xfId="1" applyNumberFormat="1" applyFont="1" applyBorder="1" applyAlignment="1">
      <alignment horizontal="center" vertical="top"/>
    </xf>
    <xf numFmtId="0" fontId="130" fillId="0" borderId="49" xfId="1" applyFont="1" applyBorder="1" applyAlignment="1" applyProtection="1">
      <alignment horizontal="left" vertical="top" wrapText="1"/>
      <protection locked="0"/>
    </xf>
    <xf numFmtId="49" fontId="128" fillId="0" borderId="48" xfId="1" applyNumberFormat="1" applyFont="1" applyBorder="1" applyAlignment="1">
      <alignment horizontal="center" vertical="top" wrapText="1"/>
    </xf>
    <xf numFmtId="49" fontId="128" fillId="0" borderId="16" xfId="1" applyNumberFormat="1" applyFont="1" applyBorder="1" applyAlignment="1">
      <alignment horizontal="center" vertical="top" wrapText="1"/>
    </xf>
    <xf numFmtId="49" fontId="128" fillId="0" borderId="17" xfId="1" applyNumberFormat="1" applyFont="1" applyBorder="1" applyAlignment="1">
      <alignment horizontal="center" vertical="top" wrapText="1"/>
    </xf>
    <xf numFmtId="0" fontId="130" fillId="0" borderId="48" xfId="1" applyFont="1" applyBorder="1" applyAlignment="1" applyProtection="1">
      <alignment horizontal="left" vertical="top" wrapText="1"/>
      <protection locked="0"/>
    </xf>
    <xf numFmtId="0" fontId="130" fillId="0" borderId="16" xfId="1" applyFont="1" applyBorder="1" applyAlignment="1" applyProtection="1">
      <alignment horizontal="left" vertical="top" wrapText="1"/>
      <protection locked="0"/>
    </xf>
    <xf numFmtId="0" fontId="130" fillId="0" borderId="17" xfId="1" applyFont="1" applyBorder="1" applyAlignment="1" applyProtection="1">
      <alignment horizontal="left" vertical="top" wrapText="1"/>
      <protection locked="0"/>
    </xf>
    <xf numFmtId="2" fontId="128" fillId="0" borderId="48" xfId="1" applyNumberFormat="1" applyFont="1" applyBorder="1" applyAlignment="1">
      <alignment vertical="top" wrapText="1"/>
    </xf>
    <xf numFmtId="2" fontId="128" fillId="0" borderId="16" xfId="1" applyNumberFormat="1" applyFont="1" applyBorder="1" applyAlignment="1">
      <alignment vertical="top" wrapText="1"/>
    </xf>
    <xf numFmtId="2" fontId="128" fillId="0" borderId="17" xfId="1" applyNumberFormat="1" applyFont="1" applyBorder="1" applyAlignment="1">
      <alignment vertical="top" wrapText="1"/>
    </xf>
    <xf numFmtId="0" fontId="129" fillId="0" borderId="59" xfId="1" applyFont="1" applyBorder="1" applyAlignment="1" applyProtection="1">
      <alignment horizontal="left" vertical="top" wrapText="1"/>
      <protection locked="0"/>
    </xf>
    <xf numFmtId="0" fontId="129" fillId="0" borderId="59" xfId="1" applyFont="1" applyBorder="1" applyAlignment="1" applyProtection="1">
      <alignment horizontal="center" vertical="center" wrapText="1"/>
      <protection locked="0"/>
    </xf>
    <xf numFmtId="2" fontId="125" fillId="0" borderId="48" xfId="1" applyNumberFormat="1" applyFont="1" applyBorder="1" applyAlignment="1">
      <alignment vertical="top" wrapText="1"/>
    </xf>
    <xf numFmtId="2" fontId="125" fillId="0" borderId="16" xfId="1" applyNumberFormat="1" applyFont="1" applyBorder="1" applyAlignment="1">
      <alignment vertical="top" wrapText="1"/>
    </xf>
    <xf numFmtId="2" fontId="125" fillId="0" borderId="17" xfId="1" applyNumberFormat="1" applyFont="1" applyBorder="1" applyAlignment="1">
      <alignment vertical="top" wrapText="1"/>
    </xf>
    <xf numFmtId="168" fontId="129" fillId="0" borderId="59" xfId="1" applyNumberFormat="1" applyFont="1" applyBorder="1" applyAlignment="1" applyProtection="1">
      <alignment vertical="top" wrapText="1"/>
      <protection locked="0"/>
    </xf>
    <xf numFmtId="0" fontId="125" fillId="0" borderId="59" xfId="1" applyFont="1" applyBorder="1" applyAlignment="1" applyProtection="1">
      <alignment horizontal="center" vertical="top" wrapText="1"/>
      <protection locked="0"/>
    </xf>
    <xf numFmtId="49" fontId="125" fillId="3" borderId="49" xfId="1" applyNumberFormat="1" applyFont="1" applyFill="1" applyBorder="1" applyAlignment="1">
      <alignment horizontal="center" vertical="center" wrapText="1"/>
    </xf>
    <xf numFmtId="4" fontId="125" fillId="3" borderId="49" xfId="1" applyNumberFormat="1" applyFont="1" applyFill="1" applyBorder="1" applyAlignment="1">
      <alignment vertical="top" wrapText="1"/>
    </xf>
    <xf numFmtId="0" fontId="125" fillId="3" borderId="49" xfId="1" applyFont="1" applyFill="1" applyBorder="1" applyAlignment="1">
      <alignment vertical="top" wrapText="1"/>
    </xf>
    <xf numFmtId="49" fontId="125" fillId="0" borderId="59" xfId="1" applyNumberFormat="1" applyFont="1" applyBorder="1" applyAlignment="1">
      <alignment horizontal="center" vertical="center" wrapText="1"/>
    </xf>
    <xf numFmtId="4" fontId="129" fillId="0" borderId="59" xfId="1" applyNumberFormat="1" applyFont="1" applyBorder="1" applyAlignment="1" applyProtection="1">
      <alignment vertical="top" wrapText="1"/>
      <protection locked="0"/>
    </xf>
    <xf numFmtId="0" fontId="128" fillId="0" borderId="0" xfId="1" applyFont="1" applyAlignment="1">
      <alignment horizontal="right" vertical="center"/>
    </xf>
    <xf numFmtId="0" fontId="129" fillId="0" borderId="50" xfId="983" applyFont="1" applyBorder="1" applyAlignment="1">
      <alignment horizontal="center" vertical="center" wrapText="1"/>
    </xf>
    <xf numFmtId="0" fontId="129" fillId="0" borderId="51" xfId="983" applyFont="1" applyBorder="1" applyAlignment="1">
      <alignment horizontal="center" vertical="center" wrapText="1"/>
    </xf>
    <xf numFmtId="0" fontId="129" fillId="0" borderId="53" xfId="983" applyFont="1" applyBorder="1" applyAlignment="1">
      <alignment horizontal="center" vertical="center" wrapText="1"/>
    </xf>
    <xf numFmtId="0" fontId="129" fillId="0" borderId="52" xfId="983" applyFont="1" applyBorder="1" applyAlignment="1">
      <alignment horizontal="center" vertical="center" wrapText="1"/>
    </xf>
    <xf numFmtId="49" fontId="125" fillId="0" borderId="48" xfId="840" applyNumberFormat="1" applyFont="1" applyFill="1" applyBorder="1" applyAlignment="1">
      <alignment horizontal="center" vertical="center" wrapText="1"/>
    </xf>
    <xf numFmtId="49" fontId="125" fillId="0" borderId="16" xfId="840" applyNumberFormat="1" applyFont="1" applyFill="1" applyBorder="1" applyAlignment="1">
      <alignment horizontal="center" vertical="center" wrapText="1"/>
    </xf>
    <xf numFmtId="49" fontId="125" fillId="0" borderId="17" xfId="840" applyNumberFormat="1" applyFont="1" applyFill="1" applyBorder="1" applyAlignment="1">
      <alignment horizontal="center" vertical="center" wrapText="1"/>
    </xf>
    <xf numFmtId="0" fontId="125" fillId="0" borderId="48" xfId="840" applyFont="1" applyFill="1" applyBorder="1" applyAlignment="1">
      <alignment horizontal="left" vertical="top" wrapText="1"/>
    </xf>
    <xf numFmtId="0" fontId="125" fillId="0" borderId="16" xfId="840" applyFont="1" applyFill="1" applyBorder="1" applyAlignment="1">
      <alignment horizontal="left" vertical="top" wrapText="1"/>
    </xf>
    <xf numFmtId="0" fontId="125" fillId="0" borderId="17" xfId="840" applyFont="1" applyFill="1" applyBorder="1" applyAlignment="1">
      <alignment horizontal="left" vertical="top" wrapText="1"/>
    </xf>
    <xf numFmtId="4" fontId="125" fillId="0" borderId="48" xfId="1" applyNumberFormat="1" applyFont="1" applyFill="1" applyBorder="1" applyAlignment="1">
      <alignment horizontal="justify" vertical="top" wrapText="1"/>
    </xf>
    <xf numFmtId="4" fontId="125" fillId="0" borderId="16" xfId="1" applyNumberFormat="1" applyFont="1" applyFill="1" applyBorder="1" applyAlignment="1">
      <alignment horizontal="justify" vertical="top" wrapText="1"/>
    </xf>
    <xf numFmtId="4" fontId="125" fillId="0" borderId="17" xfId="1" applyNumberFormat="1" applyFont="1" applyFill="1" applyBorder="1" applyAlignment="1">
      <alignment horizontal="justify" vertical="top" wrapText="1"/>
    </xf>
    <xf numFmtId="168" fontId="125" fillId="0" borderId="48" xfId="1" applyNumberFormat="1" applyFont="1" applyFill="1" applyBorder="1" applyAlignment="1">
      <alignment horizontal="center" vertical="top" wrapText="1"/>
    </xf>
    <xf numFmtId="168" fontId="125" fillId="0" borderId="16" xfId="1" applyNumberFormat="1" applyFont="1" applyFill="1" applyBorder="1" applyAlignment="1">
      <alignment horizontal="center" vertical="top" wrapText="1"/>
    </xf>
    <xf numFmtId="168" fontId="125" fillId="0" borderId="17" xfId="1" applyNumberFormat="1" applyFont="1" applyFill="1" applyBorder="1" applyAlignment="1">
      <alignment horizontal="center" vertical="top" wrapText="1"/>
    </xf>
    <xf numFmtId="49" fontId="128" fillId="0" borderId="48" xfId="840" applyNumberFormat="1" applyFont="1" applyFill="1" applyBorder="1" applyAlignment="1">
      <alignment horizontal="center" vertical="center" wrapText="1"/>
    </xf>
    <xf numFmtId="49" fontId="128" fillId="0" borderId="16" xfId="840" applyNumberFormat="1" applyFont="1" applyFill="1" applyBorder="1" applyAlignment="1">
      <alignment horizontal="center" vertical="center" wrapText="1"/>
    </xf>
    <xf numFmtId="49" fontId="128" fillId="0" borderId="17" xfId="840" applyNumberFormat="1" applyFont="1" applyFill="1" applyBorder="1" applyAlignment="1">
      <alignment horizontal="center" vertical="center" wrapText="1"/>
    </xf>
    <xf numFmtId="0" fontId="128" fillId="0" borderId="48" xfId="840" applyFont="1" applyFill="1" applyBorder="1" applyAlignment="1">
      <alignment horizontal="left" vertical="top" wrapText="1"/>
    </xf>
    <xf numFmtId="0" fontId="128" fillId="0" borderId="16" xfId="840" applyFont="1" applyFill="1" applyBorder="1" applyAlignment="1">
      <alignment horizontal="left" vertical="top" wrapText="1"/>
    </xf>
    <xf numFmtId="0" fontId="128" fillId="0" borderId="17" xfId="840" applyFont="1" applyFill="1" applyBorder="1" applyAlignment="1">
      <alignment horizontal="left" vertical="top" wrapText="1"/>
    </xf>
    <xf numFmtId="4" fontId="128" fillId="0" borderId="48" xfId="1" applyNumberFormat="1" applyFont="1" applyFill="1" applyBorder="1" applyAlignment="1">
      <alignment horizontal="justify" vertical="top" wrapText="1"/>
    </xf>
    <xf numFmtId="4" fontId="128" fillId="0" borderId="16" xfId="1" applyNumberFormat="1" applyFont="1" applyFill="1" applyBorder="1" applyAlignment="1">
      <alignment horizontal="justify" vertical="top" wrapText="1"/>
    </xf>
    <xf numFmtId="4" fontId="128" fillId="0" borderId="17" xfId="1" applyNumberFormat="1" applyFont="1" applyFill="1" applyBorder="1" applyAlignment="1">
      <alignment horizontal="justify" vertical="top" wrapText="1"/>
    </xf>
    <xf numFmtId="168" fontId="128" fillId="0" borderId="48" xfId="1" applyNumberFormat="1" applyFont="1" applyFill="1" applyBorder="1" applyAlignment="1">
      <alignment horizontal="justify" vertical="top" wrapText="1"/>
    </xf>
    <xf numFmtId="168" fontId="128" fillId="0" borderId="16" xfId="1" applyNumberFormat="1" applyFont="1" applyFill="1" applyBorder="1" applyAlignment="1">
      <alignment horizontal="justify" vertical="top" wrapText="1"/>
    </xf>
    <xf numFmtId="168" fontId="128" fillId="0" borderId="17" xfId="1" applyNumberFormat="1" applyFont="1" applyFill="1" applyBorder="1" applyAlignment="1">
      <alignment horizontal="justify" vertical="top" wrapText="1"/>
    </xf>
    <xf numFmtId="0" fontId="125" fillId="0" borderId="0" xfId="840" applyFont="1" applyFill="1" applyAlignment="1">
      <alignment horizontal="center" vertical="center" wrapText="1"/>
    </xf>
    <xf numFmtId="0" fontId="125" fillId="0" borderId="49" xfId="840" applyFont="1" applyFill="1" applyBorder="1" applyAlignment="1">
      <alignment horizontal="center" vertical="center" wrapText="1"/>
    </xf>
    <xf numFmtId="168" fontId="128" fillId="0" borderId="48" xfId="1" applyNumberFormat="1" applyFont="1" applyFill="1" applyBorder="1" applyAlignment="1">
      <alignment horizontal="left" vertical="top" wrapText="1"/>
    </xf>
    <xf numFmtId="168" fontId="128" fillId="0" borderId="16" xfId="1" applyNumberFormat="1" applyFont="1" applyFill="1" applyBorder="1" applyAlignment="1">
      <alignment horizontal="left" vertical="top" wrapText="1"/>
    </xf>
    <xf numFmtId="168" fontId="128" fillId="0" borderId="17" xfId="1" applyNumberFormat="1" applyFont="1" applyFill="1" applyBorder="1" applyAlignment="1">
      <alignment horizontal="left" vertical="top" wrapText="1"/>
    </xf>
    <xf numFmtId="4" fontId="44" fillId="0" borderId="0" xfId="0" applyNumberFormat="1" applyFont="1" applyFill="1" applyAlignment="1">
      <alignment horizontal="left" vertical="center" wrapText="1"/>
    </xf>
    <xf numFmtId="49" fontId="128" fillId="0" borderId="59" xfId="840" applyNumberFormat="1" applyFont="1" applyFill="1" applyBorder="1" applyAlignment="1">
      <alignment horizontal="center" vertical="center" wrapText="1"/>
    </xf>
    <xf numFmtId="4" fontId="128" fillId="0" borderId="59" xfId="0" applyNumberFormat="1" applyFont="1" applyFill="1" applyBorder="1" applyAlignment="1">
      <alignment horizontal="justify" vertical="top" wrapText="1"/>
    </xf>
    <xf numFmtId="49" fontId="128" fillId="0" borderId="59" xfId="1" applyNumberFormat="1" applyFont="1" applyFill="1" applyBorder="1" applyAlignment="1">
      <alignment horizontal="center" vertical="top" wrapText="1"/>
    </xf>
    <xf numFmtId="0" fontId="44" fillId="0" borderId="0" xfId="0" applyFont="1" applyFill="1" applyAlignment="1">
      <alignment horizontal="center" vertical="center" wrapText="1"/>
    </xf>
    <xf numFmtId="0" fontId="128" fillId="0" borderId="59" xfId="0" applyFont="1" applyFill="1" applyBorder="1" applyAlignment="1">
      <alignment vertical="top" wrapText="1"/>
    </xf>
    <xf numFmtId="4" fontId="128" fillId="0" borderId="59" xfId="0" applyNumberFormat="1" applyFont="1" applyFill="1" applyBorder="1" applyAlignment="1">
      <alignment horizontal="center" vertical="center" wrapText="1"/>
    </xf>
    <xf numFmtId="49" fontId="128" fillId="0" borderId="48" xfId="1" applyNumberFormat="1" applyFont="1" applyFill="1" applyBorder="1" applyAlignment="1">
      <alignment horizontal="center" vertical="center" wrapText="1"/>
    </xf>
    <xf numFmtId="49" fontId="128" fillId="0" borderId="16" xfId="1" applyNumberFormat="1" applyFont="1" applyFill="1" applyBorder="1" applyAlignment="1">
      <alignment horizontal="center" vertical="center" wrapText="1"/>
    </xf>
    <xf numFmtId="0" fontId="128" fillId="0" borderId="48" xfId="1" applyFont="1" applyFill="1" applyBorder="1" applyAlignment="1">
      <alignment horizontal="justify" vertical="top" wrapText="1"/>
    </xf>
    <xf numFmtId="4" fontId="128" fillId="0" borderId="48" xfId="0" applyNumberFormat="1" applyFont="1" applyFill="1" applyBorder="1" applyAlignment="1">
      <alignment horizontal="justify" vertical="top" wrapText="1"/>
    </xf>
    <xf numFmtId="4" fontId="128" fillId="0" borderId="16" xfId="0" applyNumberFormat="1" applyFont="1" applyFill="1" applyBorder="1" applyAlignment="1">
      <alignment horizontal="justify" vertical="top" wrapText="1"/>
    </xf>
    <xf numFmtId="49" fontId="128" fillId="0" borderId="17" xfId="1" applyNumberFormat="1" applyFont="1" applyFill="1" applyBorder="1" applyAlignment="1">
      <alignment horizontal="center" vertical="center" wrapText="1"/>
    </xf>
    <xf numFmtId="168" fontId="125" fillId="0" borderId="17" xfId="1" applyNumberFormat="1" applyFont="1" applyFill="1" applyBorder="1" applyAlignment="1">
      <alignment horizontal="justify" vertical="top" wrapText="1"/>
    </xf>
    <xf numFmtId="49" fontId="128" fillId="0" borderId="49" xfId="840" applyNumberFormat="1" applyFont="1" applyFill="1" applyBorder="1" applyAlignment="1">
      <alignment horizontal="center" vertical="center" wrapText="1"/>
    </xf>
    <xf numFmtId="0" fontId="128" fillId="0" borderId="49" xfId="1" applyFont="1" applyFill="1" applyBorder="1" applyAlignment="1">
      <alignment horizontal="left" vertical="top" wrapText="1"/>
    </xf>
    <xf numFmtId="4" fontId="128" fillId="0" borderId="17" xfId="0" applyNumberFormat="1" applyFont="1" applyFill="1" applyBorder="1" applyAlignment="1">
      <alignment horizontal="justify" vertical="top" wrapText="1"/>
    </xf>
    <xf numFmtId="4" fontId="128" fillId="0" borderId="49" xfId="0" applyNumberFormat="1" applyFont="1" applyFill="1" applyBorder="1" applyAlignment="1">
      <alignment horizontal="justify" vertical="top" wrapText="1"/>
    </xf>
    <xf numFmtId="49" fontId="128" fillId="0" borderId="17" xfId="1" applyNumberFormat="1" applyFont="1" applyFill="1" applyBorder="1" applyAlignment="1">
      <alignment horizontal="center" vertical="top" wrapText="1"/>
    </xf>
    <xf numFmtId="49" fontId="128" fillId="0" borderId="49" xfId="1" applyNumberFormat="1" applyFont="1" applyFill="1" applyBorder="1" applyAlignment="1">
      <alignment horizontal="center" vertical="top" wrapText="1"/>
    </xf>
    <xf numFmtId="49" fontId="128" fillId="0" borderId="48" xfId="1" applyNumberFormat="1" applyFont="1" applyFill="1" applyBorder="1" applyAlignment="1">
      <alignment horizontal="justify" vertical="top" wrapText="1"/>
    </xf>
    <xf numFmtId="49" fontId="128" fillId="0" borderId="16" xfId="1" applyNumberFormat="1" applyFont="1" applyFill="1" applyBorder="1" applyAlignment="1">
      <alignment horizontal="justify" vertical="top" wrapText="1"/>
    </xf>
    <xf numFmtId="49" fontId="128" fillId="0" borderId="17" xfId="1" applyNumberFormat="1" applyFont="1" applyFill="1" applyBorder="1" applyAlignment="1">
      <alignment horizontal="justify" vertical="top" wrapText="1"/>
    </xf>
    <xf numFmtId="49" fontId="128" fillId="0" borderId="49" xfId="1" applyNumberFormat="1" applyFont="1" applyFill="1" applyBorder="1" applyAlignment="1">
      <alignment horizontal="center" vertical="center" wrapText="1"/>
    </xf>
    <xf numFmtId="0" fontId="128" fillId="0" borderId="49" xfId="1" applyFont="1" applyFill="1" applyBorder="1" applyAlignment="1">
      <alignment vertical="top" wrapText="1"/>
    </xf>
    <xf numFmtId="4" fontId="128" fillId="0" borderId="49" xfId="1" applyNumberFormat="1" applyFont="1" applyFill="1" applyBorder="1" applyAlignment="1">
      <alignment horizontal="justify" vertical="top" wrapText="1"/>
    </xf>
    <xf numFmtId="0" fontId="0" fillId="0" borderId="0" xfId="0" applyFill="1" applyAlignment="1">
      <alignment horizontal="center" vertical="center" wrapText="1"/>
    </xf>
    <xf numFmtId="4" fontId="128" fillId="0" borderId="49" xfId="0" applyNumberFormat="1" applyFont="1" applyFill="1" applyBorder="1" applyAlignment="1">
      <alignment horizontal="left" vertical="top" wrapText="1"/>
    </xf>
    <xf numFmtId="49" fontId="128" fillId="0" borderId="49" xfId="1" applyNumberFormat="1" applyFont="1" applyFill="1" applyBorder="1" applyAlignment="1">
      <alignment vertical="top" wrapText="1"/>
    </xf>
    <xf numFmtId="49" fontId="128" fillId="0" borderId="49" xfId="1" applyNumberFormat="1" applyFont="1" applyFill="1" applyBorder="1" applyAlignment="1">
      <alignment horizontal="justify" vertical="top" wrapText="1"/>
    </xf>
    <xf numFmtId="4" fontId="128" fillId="0" borderId="48" xfId="0" applyNumberFormat="1" applyFont="1" applyFill="1" applyBorder="1" applyAlignment="1">
      <alignment horizontal="center" vertical="top" wrapText="1"/>
    </xf>
    <xf numFmtId="4" fontId="128" fillId="0" borderId="16" xfId="0" applyNumberFormat="1" applyFont="1" applyFill="1" applyBorder="1" applyAlignment="1">
      <alignment horizontal="center" vertical="top" wrapText="1"/>
    </xf>
    <xf numFmtId="4" fontId="128" fillId="0" borderId="17" xfId="0" applyNumberFormat="1" applyFont="1" applyFill="1" applyBorder="1" applyAlignment="1">
      <alignment horizontal="center" vertical="top" wrapText="1"/>
    </xf>
    <xf numFmtId="49" fontId="125" fillId="0" borderId="48" xfId="1" applyNumberFormat="1" applyFont="1" applyFill="1" applyBorder="1" applyAlignment="1">
      <alignment horizontal="center" vertical="center" wrapText="1"/>
    </xf>
    <xf numFmtId="49" fontId="125" fillId="0" borderId="16" xfId="1" applyNumberFormat="1" applyFont="1" applyFill="1" applyBorder="1" applyAlignment="1">
      <alignment horizontal="center" vertical="center" wrapText="1"/>
    </xf>
    <xf numFmtId="49" fontId="125" fillId="0" borderId="17" xfId="1" applyNumberFormat="1" applyFont="1" applyFill="1" applyBorder="1" applyAlignment="1">
      <alignment horizontal="center" vertical="center" wrapText="1"/>
    </xf>
    <xf numFmtId="0" fontId="125" fillId="0" borderId="48" xfId="1" applyFont="1" applyFill="1" applyBorder="1" applyAlignment="1">
      <alignment horizontal="left" vertical="top" wrapText="1"/>
    </xf>
    <xf numFmtId="4" fontId="125" fillId="0" borderId="48" xfId="1" applyNumberFormat="1" applyFont="1" applyFill="1" applyBorder="1" applyAlignment="1">
      <alignment horizontal="center" vertical="top" wrapText="1"/>
    </xf>
    <xf numFmtId="4" fontId="125" fillId="0" borderId="16" xfId="1" applyNumberFormat="1" applyFont="1" applyFill="1" applyBorder="1" applyAlignment="1">
      <alignment horizontal="center" vertical="top" wrapText="1"/>
    </xf>
    <xf numFmtId="4" fontId="125" fillId="0" borderId="17" xfId="1" applyNumberFormat="1" applyFont="1" applyFill="1" applyBorder="1" applyAlignment="1">
      <alignment horizontal="center" vertical="top" wrapText="1"/>
    </xf>
    <xf numFmtId="4" fontId="128" fillId="0" borderId="48" xfId="1" applyNumberFormat="1" applyFont="1" applyFill="1" applyBorder="1" applyAlignment="1">
      <alignment horizontal="left" vertical="top" wrapText="1"/>
    </xf>
    <xf numFmtId="4" fontId="128" fillId="0" borderId="16" xfId="1" applyNumberFormat="1" applyFont="1" applyFill="1" applyBorder="1" applyAlignment="1">
      <alignment horizontal="left" vertical="top" wrapText="1"/>
    </xf>
    <xf numFmtId="4" fontId="128" fillId="0" borderId="17" xfId="1" applyNumberFormat="1" applyFont="1" applyFill="1" applyBorder="1" applyAlignment="1">
      <alignment horizontal="left" vertical="top" wrapText="1"/>
    </xf>
    <xf numFmtId="49" fontId="128" fillId="0" borderId="48" xfId="840" applyNumberFormat="1" applyFont="1" applyFill="1" applyBorder="1" applyAlignment="1">
      <alignment horizontal="center" vertical="center"/>
    </xf>
    <xf numFmtId="49" fontId="128" fillId="0" borderId="16" xfId="840" applyNumberFormat="1" applyFont="1" applyFill="1" applyBorder="1" applyAlignment="1">
      <alignment horizontal="center" vertical="center"/>
    </xf>
    <xf numFmtId="49" fontId="128" fillId="0" borderId="17" xfId="840" applyNumberFormat="1" applyFont="1" applyFill="1" applyBorder="1" applyAlignment="1">
      <alignment horizontal="center" vertical="center"/>
    </xf>
    <xf numFmtId="49" fontId="128" fillId="0" borderId="48" xfId="1" applyNumberFormat="1" applyFont="1" applyFill="1" applyBorder="1" applyAlignment="1">
      <alignment horizontal="left" vertical="top" wrapText="1"/>
    </xf>
    <xf numFmtId="49" fontId="128" fillId="0" borderId="16" xfId="1" applyNumberFormat="1" applyFont="1" applyFill="1" applyBorder="1" applyAlignment="1">
      <alignment horizontal="left" vertical="top" wrapText="1"/>
    </xf>
    <xf numFmtId="49" fontId="128" fillId="0" borderId="17" xfId="1" applyNumberFormat="1" applyFont="1" applyFill="1" applyBorder="1" applyAlignment="1">
      <alignment horizontal="left" vertical="top" wrapText="1"/>
    </xf>
    <xf numFmtId="0" fontId="128" fillId="0" borderId="48" xfId="1" applyFont="1" applyFill="1" applyBorder="1" applyAlignment="1">
      <alignment vertical="top" wrapText="1"/>
    </xf>
    <xf numFmtId="0" fontId="128" fillId="0" borderId="16" xfId="1" applyFont="1" applyFill="1" applyBorder="1" applyAlignment="1">
      <alignment vertical="top" wrapText="1"/>
    </xf>
    <xf numFmtId="0" fontId="128" fillId="0" borderId="17" xfId="1" applyFont="1" applyFill="1" applyBorder="1" applyAlignment="1">
      <alignment vertical="top" wrapText="1"/>
    </xf>
    <xf numFmtId="4" fontId="128" fillId="0" borderId="48" xfId="1" applyNumberFormat="1" applyFont="1" applyFill="1" applyBorder="1" applyAlignment="1">
      <alignment horizontal="center" vertical="top" wrapText="1"/>
    </xf>
    <xf numFmtId="4" fontId="128" fillId="0" borderId="16" xfId="1" applyNumberFormat="1" applyFont="1" applyFill="1" applyBorder="1" applyAlignment="1">
      <alignment horizontal="center" vertical="top" wrapText="1"/>
    </xf>
    <xf numFmtId="4" fontId="128" fillId="0" borderId="17" xfId="1" applyNumberFormat="1" applyFont="1" applyFill="1" applyBorder="1" applyAlignment="1">
      <alignment horizontal="center" vertical="top" wrapText="1"/>
    </xf>
    <xf numFmtId="49" fontId="128" fillId="0" borderId="48" xfId="1" applyNumberFormat="1" applyFont="1" applyFill="1" applyBorder="1" applyAlignment="1">
      <alignment horizontal="center" vertical="top" wrapText="1"/>
    </xf>
    <xf numFmtId="49" fontId="128" fillId="0" borderId="16" xfId="1" applyNumberFormat="1" applyFont="1" applyFill="1" applyBorder="1" applyAlignment="1">
      <alignment horizontal="center" vertical="top" wrapText="1"/>
    </xf>
    <xf numFmtId="49" fontId="128" fillId="0" borderId="59" xfId="840" applyNumberFormat="1" applyFont="1" applyFill="1" applyBorder="1" applyAlignment="1">
      <alignment horizontal="center" vertical="center"/>
    </xf>
    <xf numFmtId="49" fontId="128" fillId="0" borderId="59" xfId="1" applyNumberFormat="1" applyFont="1" applyFill="1" applyBorder="1" applyAlignment="1">
      <alignment horizontal="left" vertical="top" wrapText="1"/>
    </xf>
    <xf numFmtId="49" fontId="125" fillId="0" borderId="49" xfId="840" applyNumberFormat="1" applyFont="1" applyFill="1" applyBorder="1" applyAlignment="1">
      <alignment horizontal="center" vertical="center" wrapText="1"/>
    </xf>
    <xf numFmtId="0" fontId="125" fillId="0" borderId="49" xfId="840" applyFont="1" applyFill="1" applyBorder="1" applyAlignment="1">
      <alignment horizontal="left" vertical="top" wrapText="1"/>
    </xf>
    <xf numFmtId="4" fontId="125" fillId="0" borderId="49" xfId="1" applyNumberFormat="1" applyFont="1" applyFill="1" applyBorder="1" applyAlignment="1">
      <alignment horizontal="justify" vertical="top" wrapText="1"/>
    </xf>
    <xf numFmtId="168" fontId="125" fillId="0" borderId="49" xfId="1" applyNumberFormat="1" applyFont="1" applyFill="1" applyBorder="1" applyAlignment="1">
      <alignment horizontal="center" vertical="top" wrapText="1"/>
    </xf>
    <xf numFmtId="4" fontId="128" fillId="0" borderId="59" xfId="0" applyNumberFormat="1" applyFont="1" applyFill="1" applyBorder="1" applyAlignment="1">
      <alignment horizontal="left" vertical="top" wrapText="1"/>
    </xf>
    <xf numFmtId="4" fontId="128" fillId="0" borderId="48" xfId="0" applyNumberFormat="1" applyFont="1" applyFill="1" applyBorder="1" applyAlignment="1">
      <alignment horizontal="left" vertical="top" wrapText="1"/>
    </xf>
    <xf numFmtId="4" fontId="128" fillId="0" borderId="17" xfId="0" applyNumberFormat="1" applyFont="1" applyFill="1" applyBorder="1" applyAlignment="1">
      <alignment horizontal="left" vertical="top" wrapText="1"/>
    </xf>
    <xf numFmtId="49" fontId="128" fillId="0" borderId="48" xfId="1" applyNumberFormat="1" applyFont="1" applyFill="1" applyBorder="1" applyAlignment="1">
      <alignment vertical="top" wrapText="1"/>
    </xf>
    <xf numFmtId="49" fontId="128" fillId="0" borderId="17" xfId="1" applyNumberFormat="1" applyFont="1" applyFill="1" applyBorder="1" applyAlignment="1">
      <alignment vertical="top" wrapText="1"/>
    </xf>
    <xf numFmtId="49" fontId="128" fillId="0" borderId="59" xfId="1" applyNumberFormat="1" applyFont="1" applyFill="1" applyBorder="1" applyAlignment="1">
      <alignment horizontal="center" vertical="center" wrapText="1"/>
    </xf>
    <xf numFmtId="49" fontId="128" fillId="0" borderId="49" xfId="840" applyNumberFormat="1" applyFont="1" applyFill="1" applyBorder="1" applyAlignment="1">
      <alignment horizontal="center" vertical="center"/>
    </xf>
    <xf numFmtId="49" fontId="125" fillId="0" borderId="49" xfId="1" applyNumberFormat="1" applyFont="1" applyFill="1" applyBorder="1" applyAlignment="1">
      <alignment horizontal="left" vertical="center" wrapText="1"/>
    </xf>
    <xf numFmtId="4" fontId="125" fillId="0" borderId="49" xfId="1" applyNumberFormat="1" applyFont="1" applyFill="1" applyBorder="1" applyAlignment="1">
      <alignment horizontal="center" vertical="top" wrapText="1"/>
    </xf>
    <xf numFmtId="168" fontId="125" fillId="0" borderId="49" xfId="1" applyNumberFormat="1" applyFont="1" applyFill="1" applyBorder="1" applyAlignment="1">
      <alignment horizontal="center" vertical="top"/>
    </xf>
    <xf numFmtId="49" fontId="125" fillId="0" borderId="49" xfId="1" applyNumberFormat="1" applyFont="1" applyFill="1" applyBorder="1" applyAlignment="1">
      <alignment horizontal="center" vertical="center" wrapText="1"/>
    </xf>
    <xf numFmtId="168" fontId="128" fillId="0" borderId="49" xfId="1" applyNumberFormat="1" applyFont="1" applyFill="1" applyBorder="1" applyAlignment="1">
      <alignment horizontal="left" vertical="top" wrapText="1"/>
    </xf>
    <xf numFmtId="4" fontId="128" fillId="0" borderId="48" xfId="1" applyNumberFormat="1" applyFont="1" applyFill="1" applyBorder="1" applyAlignment="1">
      <alignment horizontal="center" vertical="center" wrapText="1"/>
    </xf>
    <xf numFmtId="168" fontId="128" fillId="0" borderId="48" xfId="1" applyNumberFormat="1" applyFont="1" applyFill="1" applyBorder="1" applyAlignment="1">
      <alignment horizontal="center" vertical="center"/>
    </xf>
    <xf numFmtId="168" fontId="128" fillId="0" borderId="17" xfId="1" applyNumberFormat="1" applyFont="1" applyFill="1" applyBorder="1" applyAlignment="1">
      <alignment horizontal="center" vertical="center"/>
    </xf>
    <xf numFmtId="49" fontId="125" fillId="0" borderId="59" xfId="1" applyNumberFormat="1" applyFont="1" applyFill="1" applyBorder="1" applyAlignment="1">
      <alignment horizontal="center" vertical="center" wrapText="1"/>
    </xf>
    <xf numFmtId="4" fontId="128" fillId="0" borderId="49" xfId="1" applyNumberFormat="1" applyFont="1" applyFill="1" applyBorder="1" applyAlignment="1">
      <alignment horizontal="left" vertical="top" wrapText="1"/>
    </xf>
    <xf numFmtId="0" fontId="125" fillId="0" borderId="49" xfId="1" applyFont="1" applyFill="1" applyBorder="1" applyAlignment="1">
      <alignment horizontal="left" vertical="top" wrapText="1"/>
    </xf>
    <xf numFmtId="168" fontId="128" fillId="0" borderId="59" xfId="1" applyNumberFormat="1" applyFont="1" applyFill="1" applyBorder="1" applyAlignment="1">
      <alignment horizontal="center" vertical="top" wrapText="1"/>
    </xf>
    <xf numFmtId="4" fontId="128" fillId="0" borderId="48" xfId="1" applyNumberFormat="1" applyFont="1" applyFill="1" applyBorder="1" applyAlignment="1">
      <alignment horizontal="center" vertical="center"/>
    </xf>
    <xf numFmtId="4" fontId="128" fillId="0" borderId="17" xfId="1" applyNumberFormat="1" applyFont="1" applyFill="1" applyBorder="1" applyAlignment="1">
      <alignment horizontal="center" vertical="center"/>
    </xf>
    <xf numFmtId="4" fontId="128" fillId="0" borderId="49" xfId="1" applyNumberFormat="1" applyFont="1" applyFill="1" applyBorder="1" applyAlignment="1">
      <alignment horizontal="center" vertical="top" wrapText="1"/>
    </xf>
    <xf numFmtId="168" fontId="128" fillId="0" borderId="49" xfId="1" applyNumberFormat="1" applyFont="1" applyFill="1" applyBorder="1" applyAlignment="1">
      <alignment horizontal="justify" vertical="top" wrapText="1"/>
    </xf>
    <xf numFmtId="168" fontId="128" fillId="0" borderId="59" xfId="1" applyNumberFormat="1" applyFont="1" applyFill="1" applyBorder="1" applyAlignment="1">
      <alignment vertical="top" wrapText="1"/>
    </xf>
    <xf numFmtId="168" fontId="128" fillId="0" borderId="49" xfId="1" applyNumberFormat="1" applyFont="1" applyFill="1" applyBorder="1" applyAlignment="1">
      <alignment vertical="top" wrapText="1"/>
    </xf>
    <xf numFmtId="168" fontId="128" fillId="0" borderId="59" xfId="1" applyNumberFormat="1" applyFont="1" applyFill="1" applyBorder="1" applyAlignment="1">
      <alignment horizontal="left" vertical="top" wrapText="1"/>
    </xf>
    <xf numFmtId="0" fontId="125" fillId="0" borderId="59" xfId="840" applyFont="1" applyFill="1" applyBorder="1" applyAlignment="1">
      <alignment horizontal="center" vertical="center"/>
    </xf>
    <xf numFmtId="0" fontId="125" fillId="0" borderId="59" xfId="840" applyFont="1" applyFill="1" applyBorder="1" applyAlignment="1">
      <alignment horizontal="left" vertical="top" wrapText="1"/>
    </xf>
    <xf numFmtId="0" fontId="128" fillId="0" borderId="49" xfId="840" applyFont="1" applyFill="1" applyBorder="1" applyAlignment="1">
      <alignment horizontal="left" vertical="top" wrapText="1"/>
    </xf>
    <xf numFmtId="49" fontId="125" fillId="0" borderId="59" xfId="840" applyNumberFormat="1" applyFont="1" applyFill="1" applyBorder="1" applyAlignment="1">
      <alignment horizontal="center" vertical="center" wrapText="1"/>
    </xf>
    <xf numFmtId="0" fontId="125" fillId="0" borderId="59" xfId="840" applyFont="1" applyFill="1" applyBorder="1" applyAlignment="1">
      <alignment horizontal="center" vertical="center" wrapText="1"/>
    </xf>
    <xf numFmtId="49" fontId="128" fillId="0" borderId="48" xfId="840" applyNumberFormat="1" applyFont="1" applyFill="1" applyBorder="1" applyAlignment="1">
      <alignment horizontal="justify" vertical="top" wrapText="1"/>
    </xf>
    <xf numFmtId="49" fontId="128" fillId="0" borderId="17" xfId="840" applyNumberFormat="1" applyFont="1" applyFill="1" applyBorder="1" applyAlignment="1">
      <alignment horizontal="justify" vertical="top" wrapText="1"/>
    </xf>
    <xf numFmtId="168" fontId="128" fillId="0" borderId="48" xfId="840" applyNumberFormat="1" applyFont="1" applyFill="1" applyBorder="1" applyAlignment="1">
      <alignment horizontal="justify" vertical="top" wrapText="1"/>
    </xf>
    <xf numFmtId="168" fontId="128" fillId="0" borderId="17" xfId="840" applyNumberFormat="1" applyFont="1" applyFill="1" applyBorder="1" applyAlignment="1">
      <alignment horizontal="justify" vertical="top" wrapText="1"/>
    </xf>
    <xf numFmtId="49" fontId="125" fillId="0" borderId="48" xfId="840" applyNumberFormat="1" applyFont="1" applyFill="1" applyBorder="1" applyAlignment="1">
      <alignment horizontal="left" vertical="top" wrapText="1"/>
    </xf>
    <xf numFmtId="49" fontId="125" fillId="0" borderId="16" xfId="840" applyNumberFormat="1" applyFont="1" applyFill="1" applyBorder="1" applyAlignment="1">
      <alignment horizontal="left" vertical="top" wrapText="1"/>
    </xf>
    <xf numFmtId="49" fontId="125" fillId="0" borderId="17" xfId="840" applyNumberFormat="1" applyFont="1" applyFill="1" applyBorder="1" applyAlignment="1">
      <alignment horizontal="left" vertical="top" wrapText="1"/>
    </xf>
    <xf numFmtId="49" fontId="125" fillId="0" borderId="48" xfId="840" applyNumberFormat="1" applyFont="1" applyFill="1" applyBorder="1" applyAlignment="1">
      <alignment horizontal="center" vertical="top" wrapText="1"/>
    </xf>
    <xf numFmtId="49" fontId="125" fillId="0" borderId="16" xfId="840" applyNumberFormat="1" applyFont="1" applyFill="1" applyBorder="1" applyAlignment="1">
      <alignment horizontal="center" vertical="top" wrapText="1"/>
    </xf>
    <xf numFmtId="49" fontId="125" fillId="0" borderId="17" xfId="840" applyNumberFormat="1" applyFont="1" applyFill="1" applyBorder="1" applyAlignment="1">
      <alignment horizontal="center" vertical="top" wrapText="1"/>
    </xf>
    <xf numFmtId="49" fontId="128" fillId="0" borderId="49" xfId="840" applyNumberFormat="1" applyFont="1" applyFill="1" applyBorder="1" applyAlignment="1">
      <alignment horizontal="left" vertical="top" wrapText="1"/>
    </xf>
    <xf numFmtId="49" fontId="128" fillId="0" borderId="49" xfId="840" applyNumberFormat="1" applyFont="1" applyFill="1" applyBorder="1" applyAlignment="1">
      <alignment horizontal="justify" vertical="top" wrapText="1"/>
    </xf>
    <xf numFmtId="49" fontId="128" fillId="0" borderId="49" xfId="840" applyNumberFormat="1" applyFont="1" applyFill="1" applyBorder="1" applyAlignment="1">
      <alignment horizontal="center" vertical="top" wrapText="1"/>
    </xf>
    <xf numFmtId="4" fontId="125" fillId="0" borderId="59" xfId="840" applyNumberFormat="1" applyFont="1" applyFill="1" applyBorder="1" applyAlignment="1">
      <alignment horizontal="center" vertical="center"/>
    </xf>
    <xf numFmtId="49" fontId="128" fillId="0" borderId="48" xfId="840" applyNumberFormat="1" applyFont="1" applyFill="1" applyBorder="1" applyAlignment="1">
      <alignment horizontal="left" vertical="top" wrapText="1"/>
    </xf>
    <xf numFmtId="49" fontId="128" fillId="0" borderId="16" xfId="840" applyNumberFormat="1" applyFont="1" applyFill="1" applyBorder="1" applyAlignment="1">
      <alignment horizontal="left" vertical="top" wrapText="1"/>
    </xf>
    <xf numFmtId="49" fontId="128" fillId="0" borderId="17" xfId="840" applyNumberFormat="1" applyFont="1" applyFill="1" applyBorder="1" applyAlignment="1">
      <alignment horizontal="left" vertical="top" wrapText="1"/>
    </xf>
    <xf numFmtId="168" fontId="128" fillId="0" borderId="48" xfId="840" applyNumberFormat="1" applyFont="1" applyFill="1" applyBorder="1" applyAlignment="1">
      <alignment horizontal="center" vertical="top"/>
    </xf>
    <xf numFmtId="168" fontId="128" fillId="0" borderId="16" xfId="840" applyNumberFormat="1" applyFont="1" applyFill="1" applyBorder="1" applyAlignment="1">
      <alignment horizontal="center" vertical="top"/>
    </xf>
    <xf numFmtId="168" fontId="128" fillId="0" borderId="17" xfId="840" applyNumberFormat="1" applyFont="1" applyFill="1" applyBorder="1" applyAlignment="1">
      <alignment horizontal="center" vertical="top"/>
    </xf>
    <xf numFmtId="168" fontId="128" fillId="0" borderId="16" xfId="840" applyNumberFormat="1" applyFont="1" applyFill="1" applyBorder="1" applyAlignment="1">
      <alignment horizontal="justify" vertical="top" wrapText="1"/>
    </xf>
    <xf numFmtId="0" fontId="128" fillId="0" borderId="49" xfId="840" applyFont="1" applyFill="1" applyBorder="1" applyAlignment="1">
      <alignment horizontal="center" vertical="center"/>
    </xf>
    <xf numFmtId="0" fontId="130" fillId="0" borderId="49" xfId="1" applyFont="1" applyFill="1" applyBorder="1" applyAlignment="1" applyProtection="1">
      <alignment horizontal="justify" vertical="top" wrapText="1"/>
      <protection locked="0"/>
    </xf>
    <xf numFmtId="168" fontId="128" fillId="0" borderId="48" xfId="840" applyNumberFormat="1" applyFont="1" applyFill="1" applyBorder="1" applyAlignment="1">
      <alignment horizontal="center" vertical="top" wrapText="1"/>
    </xf>
    <xf numFmtId="168" fontId="128" fillId="0" borderId="17" xfId="840" applyNumberFormat="1" applyFont="1" applyFill="1" applyBorder="1" applyAlignment="1">
      <alignment horizontal="center" vertical="top" wrapText="1"/>
    </xf>
    <xf numFmtId="0" fontId="129" fillId="0" borderId="49" xfId="1" applyFont="1" applyFill="1" applyBorder="1" applyAlignment="1" applyProtection="1">
      <alignment horizontal="left" vertical="top" wrapText="1"/>
      <protection locked="0"/>
    </xf>
    <xf numFmtId="168" fontId="125" fillId="0" borderId="49" xfId="840" applyNumberFormat="1" applyFont="1" applyFill="1" applyBorder="1" applyAlignment="1">
      <alignment horizontal="center" vertical="top" wrapText="1"/>
    </xf>
    <xf numFmtId="168" fontId="128" fillId="0" borderId="49" xfId="840" applyNumberFormat="1" applyFont="1" applyFill="1" applyBorder="1" applyAlignment="1">
      <alignment horizontal="center" vertical="top" wrapText="1"/>
    </xf>
    <xf numFmtId="0" fontId="130" fillId="0" borderId="49" xfId="1" applyFont="1" applyFill="1" applyBorder="1" applyAlignment="1" applyProtection="1">
      <alignment horizontal="left" vertical="top" wrapText="1"/>
      <protection locked="0"/>
    </xf>
    <xf numFmtId="49" fontId="125" fillId="0" borderId="49" xfId="840" applyNumberFormat="1" applyFont="1" applyFill="1" applyBorder="1" applyAlignment="1">
      <alignment horizontal="center" vertical="center"/>
    </xf>
    <xf numFmtId="0" fontId="125" fillId="0" borderId="59" xfId="840" applyFont="1" applyFill="1" applyBorder="1" applyAlignment="1">
      <alignment horizontal="left" vertical="center" wrapText="1"/>
    </xf>
    <xf numFmtId="4" fontId="125" fillId="0" borderId="59" xfId="840" applyNumberFormat="1" applyFont="1" applyFill="1" applyBorder="1" applyAlignment="1">
      <alignment horizontal="center" vertical="top"/>
    </xf>
    <xf numFmtId="0" fontId="129" fillId="0" borderId="31" xfId="1476" applyFont="1" applyBorder="1" applyAlignment="1">
      <alignment horizontal="center" vertical="center"/>
    </xf>
    <xf numFmtId="0" fontId="129" fillId="0" borderId="51" xfId="1476" applyFont="1" applyBorder="1" applyAlignment="1">
      <alignment horizontal="center" vertical="center"/>
    </xf>
    <xf numFmtId="0" fontId="129" fillId="0" borderId="33" xfId="1476" applyFont="1" applyBorder="1" applyAlignment="1">
      <alignment horizontal="center" vertical="center"/>
    </xf>
    <xf numFmtId="0" fontId="129" fillId="0" borderId="31" xfId="1476" applyFont="1" applyBorder="1" applyAlignment="1">
      <alignment horizontal="center" vertical="center" wrapText="1"/>
    </xf>
    <xf numFmtId="0" fontId="129" fillId="0" borderId="51" xfId="1476" applyFont="1" applyBorder="1" applyAlignment="1">
      <alignment horizontal="center" vertical="center" wrapText="1"/>
    </xf>
    <xf numFmtId="0" fontId="129" fillId="0" borderId="33" xfId="1476" applyFont="1" applyBorder="1" applyAlignment="1">
      <alignment horizontal="center" vertical="center" wrapText="1"/>
    </xf>
    <xf numFmtId="1" fontId="128" fillId="0" borderId="48" xfId="895" applyNumberFormat="1" applyFont="1" applyBorder="1" applyAlignment="1">
      <alignment horizontal="left" vertical="top" wrapText="1"/>
    </xf>
    <xf numFmtId="1" fontId="128" fillId="0" borderId="16" xfId="895" applyNumberFormat="1" applyFont="1" applyBorder="1" applyAlignment="1">
      <alignment horizontal="left" vertical="top" wrapText="1"/>
    </xf>
    <xf numFmtId="1" fontId="128" fillId="0" borderId="17" xfId="895" applyNumberFormat="1" applyFont="1" applyBorder="1" applyAlignment="1">
      <alignment horizontal="left" vertical="top" wrapText="1"/>
    </xf>
    <xf numFmtId="1" fontId="125" fillId="0" borderId="59" xfId="895" applyNumberFormat="1" applyFont="1" applyBorder="1" applyAlignment="1">
      <alignment horizontal="center" vertical="top" wrapText="1"/>
    </xf>
    <xf numFmtId="1" fontId="128" fillId="0" borderId="1" xfId="895" applyNumberFormat="1" applyFont="1" applyBorder="1" applyAlignment="1">
      <alignment horizontal="left" vertical="top" wrapText="1"/>
    </xf>
    <xf numFmtId="1" fontId="128" fillId="0" borderId="12" xfId="895" applyNumberFormat="1" applyFont="1" applyBorder="1" applyAlignment="1">
      <alignment horizontal="left" vertical="top" wrapText="1"/>
    </xf>
    <xf numFmtId="0" fontId="128" fillId="0" borderId="1" xfId="895" applyFont="1" applyBorder="1" applyAlignment="1">
      <alignment horizontal="center" vertical="top" wrapText="1"/>
    </xf>
    <xf numFmtId="0" fontId="125" fillId="0" borderId="59" xfId="895" applyFont="1" applyBorder="1" applyAlignment="1">
      <alignment horizontal="center" vertical="top" wrapText="1"/>
    </xf>
    <xf numFmtId="1" fontId="125" fillId="0" borderId="59" xfId="895" applyNumberFormat="1" applyFont="1" applyFill="1" applyBorder="1" applyAlignment="1">
      <alignment horizontal="left" vertical="top" wrapText="1"/>
    </xf>
    <xf numFmtId="0" fontId="125" fillId="0" borderId="59" xfId="895" applyFont="1" applyBorder="1" applyAlignment="1">
      <alignment horizontal="center" vertical="center" wrapText="1"/>
    </xf>
    <xf numFmtId="0" fontId="125" fillId="0" borderId="59" xfId="895" applyFont="1" applyBorder="1" applyAlignment="1">
      <alignment horizontal="left" vertical="center" wrapText="1"/>
    </xf>
    <xf numFmtId="1" fontId="139" fillId="0" borderId="59" xfId="895" applyNumberFormat="1" applyFont="1" applyBorder="1" applyAlignment="1">
      <alignment horizontal="center" vertical="top" wrapText="1"/>
    </xf>
    <xf numFmtId="1" fontId="137" fillId="0" borderId="59" xfId="895" applyNumberFormat="1" applyFont="1" applyBorder="1" applyAlignment="1">
      <alignment horizontal="center" vertical="top" wrapText="1"/>
    </xf>
    <xf numFmtId="1" fontId="125" fillId="0" borderId="13" xfId="895" applyNumberFormat="1" applyFont="1" applyBorder="1" applyAlignment="1">
      <alignment horizontal="center" vertical="top"/>
    </xf>
    <xf numFmtId="1" fontId="125" fillId="0" borderId="14" xfId="895" applyNumberFormat="1" applyFont="1" applyBorder="1" applyAlignment="1">
      <alignment horizontal="center" vertical="top"/>
    </xf>
    <xf numFmtId="1" fontId="125" fillId="0" borderId="15" xfId="895" applyNumberFormat="1" applyFont="1" applyBorder="1" applyAlignment="1">
      <alignment horizontal="center" vertical="top"/>
    </xf>
    <xf numFmtId="0" fontId="125" fillId="0" borderId="12" xfId="895" applyFont="1" applyBorder="1" applyAlignment="1">
      <alignment horizontal="center" vertical="top" wrapText="1"/>
    </xf>
    <xf numFmtId="0" fontId="125" fillId="0" borderId="17" xfId="895" applyFont="1" applyBorder="1" applyAlignment="1">
      <alignment horizontal="center" vertical="top" wrapText="1"/>
    </xf>
    <xf numFmtId="1" fontId="125" fillId="0" borderId="12" xfId="895" applyNumberFormat="1" applyFont="1" applyBorder="1" applyAlignment="1">
      <alignment horizontal="left" vertical="top" wrapText="1"/>
    </xf>
    <xf numFmtId="1" fontId="125" fillId="0" borderId="17" xfId="895" applyNumberFormat="1" applyFont="1" applyBorder="1" applyAlignment="1">
      <alignment horizontal="left" vertical="top" wrapText="1"/>
    </xf>
    <xf numFmtId="16" fontId="128" fillId="0" borderId="1" xfId="895" applyNumberFormat="1" applyFont="1" applyBorder="1" applyAlignment="1">
      <alignment horizontal="center" vertical="top" wrapText="1"/>
    </xf>
    <xf numFmtId="1" fontId="128" fillId="0" borderId="12" xfId="895" applyNumberFormat="1" applyFont="1" applyFill="1" applyBorder="1" applyAlignment="1">
      <alignment horizontal="left" vertical="top" wrapText="1"/>
    </xf>
    <xf numFmtId="1" fontId="128" fillId="0" borderId="16" xfId="895" applyNumberFormat="1" applyFont="1" applyFill="1" applyBorder="1" applyAlignment="1">
      <alignment horizontal="left" vertical="top" wrapText="1"/>
    </xf>
    <xf numFmtId="1" fontId="128" fillId="0" borderId="17" xfId="895" applyNumberFormat="1" applyFont="1" applyFill="1" applyBorder="1" applyAlignment="1">
      <alignment horizontal="left" vertical="top" wrapText="1"/>
    </xf>
    <xf numFmtId="49" fontId="128" fillId="0" borderId="12" xfId="895" applyNumberFormat="1" applyFont="1" applyBorder="1" applyAlignment="1">
      <alignment horizontal="center" vertical="top" wrapText="1"/>
    </xf>
    <xf numFmtId="49" fontId="128" fillId="0" borderId="16" xfId="895" applyNumberFormat="1" applyFont="1" applyBorder="1" applyAlignment="1">
      <alignment horizontal="center" vertical="top" wrapText="1"/>
    </xf>
    <xf numFmtId="49" fontId="128" fillId="0" borderId="17" xfId="895" applyNumberFormat="1" applyFont="1" applyBorder="1" applyAlignment="1">
      <alignment horizontal="center" vertical="top" wrapText="1"/>
    </xf>
    <xf numFmtId="1" fontId="125" fillId="0" borderId="59" xfId="895" applyNumberFormat="1" applyFont="1" applyBorder="1" applyAlignment="1">
      <alignment horizontal="left" vertical="top" wrapText="1"/>
    </xf>
    <xf numFmtId="1" fontId="125" fillId="0" borderId="59" xfId="895" applyNumberFormat="1" applyFont="1" applyFill="1" applyBorder="1" applyAlignment="1">
      <alignment horizontal="justify" vertical="top" wrapText="1"/>
    </xf>
    <xf numFmtId="1" fontId="125" fillId="0" borderId="0" xfId="895" applyNumberFormat="1" applyFont="1" applyAlignment="1">
      <alignment horizontal="center" vertical="center" wrapText="1"/>
    </xf>
    <xf numFmtId="0" fontId="125" fillId="0" borderId="0" xfId="895" applyFont="1" applyBorder="1" applyAlignment="1">
      <alignment horizontal="center" vertical="center" wrapText="1"/>
    </xf>
    <xf numFmtId="0" fontId="125" fillId="0" borderId="11" xfId="895" applyFont="1" applyBorder="1" applyAlignment="1">
      <alignment horizontal="center" vertical="center" wrapText="1"/>
    </xf>
    <xf numFmtId="0" fontId="125" fillId="0" borderId="1" xfId="895" applyFont="1" applyBorder="1" applyAlignment="1">
      <alignment horizontal="center" vertical="center" wrapText="1"/>
    </xf>
    <xf numFmtId="1" fontId="139" fillId="0" borderId="1" xfId="895" applyNumberFormat="1" applyFont="1" applyBorder="1" applyAlignment="1">
      <alignment horizontal="center" vertical="top" wrapText="1"/>
    </xf>
    <xf numFmtId="1" fontId="137" fillId="0" borderId="1" xfId="895" applyNumberFormat="1" applyFont="1" applyBorder="1" applyAlignment="1">
      <alignment horizontal="center" vertical="top" wrapText="1"/>
    </xf>
    <xf numFmtId="1" fontId="128" fillId="0" borderId="59" xfId="895" applyNumberFormat="1" applyFont="1" applyBorder="1" applyAlignment="1">
      <alignment horizontal="center" vertical="top" wrapText="1"/>
    </xf>
    <xf numFmtId="0" fontId="128" fillId="0" borderId="12" xfId="895" applyFont="1" applyBorder="1" applyAlignment="1">
      <alignment horizontal="center" vertical="top" wrapText="1"/>
    </xf>
    <xf numFmtId="0" fontId="128" fillId="0" borderId="16" xfId="895" applyFont="1" applyBorder="1" applyAlignment="1">
      <alignment horizontal="center" vertical="top" wrapText="1"/>
    </xf>
    <xf numFmtId="0" fontId="128" fillId="0" borderId="17" xfId="895" applyFont="1" applyBorder="1" applyAlignment="1">
      <alignment horizontal="center" vertical="top" wrapText="1"/>
    </xf>
    <xf numFmtId="16" fontId="128" fillId="0" borderId="12" xfId="895" applyNumberFormat="1" applyFont="1" applyBorder="1" applyAlignment="1">
      <alignment horizontal="center" vertical="top" wrapText="1"/>
    </xf>
    <xf numFmtId="16" fontId="128" fillId="0" borderId="16" xfId="895" applyNumberFormat="1" applyFont="1" applyBorder="1" applyAlignment="1">
      <alignment horizontal="center" vertical="top" wrapText="1"/>
    </xf>
    <xf numFmtId="16" fontId="128" fillId="0" borderId="17" xfId="895" applyNumberFormat="1" applyFont="1" applyBorder="1" applyAlignment="1">
      <alignment horizontal="center" vertical="top" wrapText="1"/>
    </xf>
    <xf numFmtId="1" fontId="128" fillId="0" borderId="59" xfId="895" applyNumberFormat="1" applyFont="1" applyBorder="1" applyAlignment="1">
      <alignment horizontal="left" vertical="top" wrapText="1"/>
    </xf>
    <xf numFmtId="0" fontId="128" fillId="0" borderId="59" xfId="895" applyFont="1" applyBorder="1" applyAlignment="1">
      <alignment horizontal="center" vertical="top" wrapText="1"/>
    </xf>
    <xf numFmtId="1" fontId="128" fillId="0" borderId="59" xfId="895" applyNumberFormat="1" applyFont="1" applyFill="1" applyBorder="1" applyAlignment="1">
      <alignment horizontal="left" vertical="top" wrapText="1"/>
    </xf>
    <xf numFmtId="1" fontId="125" fillId="0" borderId="12" xfId="895" applyNumberFormat="1" applyFont="1" applyBorder="1" applyAlignment="1">
      <alignment horizontal="center" vertical="center"/>
    </xf>
    <xf numFmtId="1" fontId="125" fillId="0" borderId="17" xfId="895" applyNumberFormat="1" applyFont="1" applyBorder="1" applyAlignment="1">
      <alignment horizontal="center" vertical="center"/>
    </xf>
    <xf numFmtId="0" fontId="132" fillId="0" borderId="54" xfId="1" applyFont="1" applyFill="1" applyBorder="1" applyAlignment="1">
      <alignment horizontal="center" vertical="center" wrapText="1"/>
    </xf>
    <xf numFmtId="0" fontId="128" fillId="0" borderId="1" xfId="1" applyFont="1" applyFill="1" applyBorder="1" applyAlignment="1">
      <alignment horizontal="left" vertical="top" wrapText="1"/>
    </xf>
    <xf numFmtId="0" fontId="128" fillId="0" borderId="0" xfId="1" applyFont="1" applyFill="1" applyAlignment="1">
      <alignment horizontal="right" vertical="center" wrapText="1"/>
    </xf>
    <xf numFmtId="0" fontId="132" fillId="0" borderId="54" xfId="1" applyFont="1" applyFill="1" applyBorder="1" applyAlignment="1">
      <alignment horizontal="center" vertical="top" wrapText="1"/>
    </xf>
    <xf numFmtId="0" fontId="132" fillId="0" borderId="59" xfId="1" applyFont="1" applyFill="1" applyBorder="1" applyAlignment="1">
      <alignment horizontal="left" vertical="top" wrapText="1"/>
    </xf>
    <xf numFmtId="0" fontId="132" fillId="0" borderId="59" xfId="1" applyFont="1" applyFill="1" applyBorder="1" applyAlignment="1">
      <alignment horizontal="center" vertical="center" wrapText="1"/>
    </xf>
    <xf numFmtId="0" fontId="132" fillId="3" borderId="49" xfId="1" applyFont="1" applyFill="1" applyBorder="1" applyAlignment="1">
      <alignment horizontal="left" vertical="top" wrapText="1"/>
    </xf>
    <xf numFmtId="0" fontId="132" fillId="0" borderId="48" xfId="1" applyFont="1" applyFill="1" applyBorder="1" applyAlignment="1">
      <alignment horizontal="left" vertical="top" wrapText="1"/>
    </xf>
    <xf numFmtId="0" fontId="132" fillId="0" borderId="48" xfId="1" applyFont="1" applyFill="1" applyBorder="1" applyAlignment="1">
      <alignment horizontal="center" vertical="center" wrapText="1"/>
    </xf>
    <xf numFmtId="0" fontId="132" fillId="0" borderId="54" xfId="1" applyFont="1" applyFill="1" applyBorder="1" applyAlignment="1">
      <alignment horizontal="left" vertical="top" wrapText="1"/>
    </xf>
    <xf numFmtId="0" fontId="125" fillId="0" borderId="0" xfId="1" applyFont="1" applyAlignment="1">
      <alignment horizontal="center" vertical="top" wrapText="1"/>
    </xf>
    <xf numFmtId="0" fontId="129" fillId="0" borderId="13" xfId="1" applyFont="1" applyBorder="1" applyAlignment="1">
      <alignment horizontal="center" vertical="center" wrapText="1"/>
    </xf>
    <xf numFmtId="0" fontId="129" fillId="0" borderId="14" xfId="1" applyFont="1" applyBorder="1" applyAlignment="1">
      <alignment horizontal="center" vertical="center" wrapText="1"/>
    </xf>
    <xf numFmtId="0" fontId="129" fillId="0" borderId="15" xfId="1" applyFont="1" applyBorder="1" applyAlignment="1">
      <alignment horizontal="center" vertical="center" wrapText="1"/>
    </xf>
    <xf numFmtId="0" fontId="128" fillId="0" borderId="1" xfId="1" applyFont="1" applyBorder="1" applyAlignment="1">
      <alignment horizontal="center" vertical="center"/>
    </xf>
    <xf numFmtId="0" fontId="125" fillId="0" borderId="1" xfId="1" applyFont="1" applyBorder="1" applyAlignment="1">
      <alignment horizontal="left" vertical="center" wrapText="1"/>
    </xf>
    <xf numFmtId="4" fontId="128" fillId="0" borderId="1" xfId="1" applyNumberFormat="1" applyFont="1" applyBorder="1" applyAlignment="1">
      <alignment horizontal="center" vertical="top"/>
    </xf>
    <xf numFmtId="0" fontId="128" fillId="0" borderId="1" xfId="1" applyFont="1" applyBorder="1" applyAlignment="1">
      <alignment horizontal="center" vertical="top"/>
    </xf>
    <xf numFmtId="4" fontId="125" fillId="0" borderId="1" xfId="1" applyNumberFormat="1" applyFont="1" applyBorder="1" applyAlignment="1">
      <alignment horizontal="center" vertical="top"/>
    </xf>
    <xf numFmtId="49" fontId="125" fillId="0" borderId="1" xfId="1" applyNumberFormat="1" applyFont="1" applyBorder="1" applyAlignment="1">
      <alignment horizontal="center" vertical="top"/>
    </xf>
    <xf numFmtId="0" fontId="128" fillId="0" borderId="12" xfId="1" applyFont="1" applyBorder="1" applyAlignment="1">
      <alignment horizontal="center" vertical="center"/>
    </xf>
    <xf numFmtId="0" fontId="128" fillId="0" borderId="16" xfId="1" applyFont="1" applyBorder="1" applyAlignment="1">
      <alignment horizontal="center" vertical="center"/>
    </xf>
    <xf numFmtId="0" fontId="128" fillId="0" borderId="17" xfId="1" applyFont="1" applyBorder="1" applyAlignment="1">
      <alignment horizontal="center" vertical="center"/>
    </xf>
    <xf numFmtId="0" fontId="125" fillId="0" borderId="12" xfId="1" applyFont="1" applyBorder="1" applyAlignment="1">
      <alignment horizontal="left" vertical="center" wrapText="1"/>
    </xf>
    <xf numFmtId="0" fontId="125" fillId="0" borderId="16" xfId="1" applyFont="1" applyBorder="1" applyAlignment="1">
      <alignment horizontal="left" vertical="center" wrapText="1"/>
    </xf>
    <xf numFmtId="0" fontId="125" fillId="0" borderId="17" xfId="1" applyFont="1" applyBorder="1" applyAlignment="1">
      <alignment horizontal="left" vertical="center" wrapText="1"/>
    </xf>
    <xf numFmtId="4" fontId="128" fillId="0" borderId="1" xfId="1" applyNumberFormat="1" applyFont="1" applyBorder="1" applyAlignment="1">
      <alignment horizontal="center" vertical="top" wrapText="1"/>
    </xf>
    <xf numFmtId="49" fontId="128" fillId="0" borderId="12" xfId="1" applyNumberFormat="1" applyFont="1" applyBorder="1" applyAlignment="1">
      <alignment horizontal="left" vertical="top" wrapText="1"/>
    </xf>
    <xf numFmtId="49" fontId="128" fillId="0" borderId="17" xfId="1" applyNumberFormat="1" applyFont="1" applyBorder="1" applyAlignment="1">
      <alignment horizontal="left" vertical="top" wrapText="1"/>
    </xf>
    <xf numFmtId="49" fontId="128" fillId="0" borderId="1" xfId="1" applyNumberFormat="1" applyFont="1" applyBorder="1" applyAlignment="1">
      <alignment horizontal="center" vertical="top" wrapText="1"/>
    </xf>
    <xf numFmtId="0" fontId="125" fillId="0" borderId="1" xfId="1" applyFont="1" applyBorder="1" applyAlignment="1">
      <alignment horizontal="left" vertical="top" wrapText="1"/>
    </xf>
    <xf numFmtId="49" fontId="125" fillId="0" borderId="1" xfId="1" applyNumberFormat="1" applyFont="1" applyBorder="1" applyAlignment="1">
      <alignment horizontal="center" vertical="center"/>
    </xf>
    <xf numFmtId="4" fontId="125" fillId="0" borderId="12" xfId="1" applyNumberFormat="1" applyFont="1" applyBorder="1" applyAlignment="1">
      <alignment horizontal="center" vertical="top"/>
    </xf>
    <xf numFmtId="4" fontId="125" fillId="0" borderId="16" xfId="1" applyNumberFormat="1" applyFont="1" applyBorder="1" applyAlignment="1">
      <alignment horizontal="center" vertical="top"/>
    </xf>
    <xf numFmtId="4" fontId="125" fillId="0" borderId="17" xfId="1" applyNumberFormat="1" applyFont="1" applyBorder="1" applyAlignment="1">
      <alignment horizontal="center" vertical="top"/>
    </xf>
    <xf numFmtId="49" fontId="125" fillId="0" borderId="1" xfId="1" applyNumberFormat="1" applyFont="1" applyBorder="1" applyAlignment="1">
      <alignment horizontal="justify" vertical="top"/>
    </xf>
    <xf numFmtId="0" fontId="125" fillId="0" borderId="1" xfId="1" applyFont="1" applyBorder="1" applyAlignment="1">
      <alignment horizontal="center" vertical="center"/>
    </xf>
    <xf numFmtId="0" fontId="130" fillId="3" borderId="12" xfId="1" applyFont="1" applyFill="1" applyBorder="1" applyAlignment="1">
      <alignment horizontal="left" vertical="center" wrapText="1"/>
    </xf>
    <xf numFmtId="0" fontId="130" fillId="3" borderId="17" xfId="1" applyFont="1" applyFill="1" applyBorder="1" applyAlignment="1">
      <alignment horizontal="left" vertical="center" wrapText="1"/>
    </xf>
    <xf numFmtId="0" fontId="130" fillId="0" borderId="12" xfId="1" applyFont="1" applyBorder="1" applyAlignment="1">
      <alignment horizontal="left" vertical="center" wrapText="1"/>
    </xf>
    <xf numFmtId="0" fontId="130" fillId="0" borderId="17" xfId="1" applyFont="1" applyBorder="1" applyAlignment="1">
      <alignment horizontal="left" vertical="center" wrapText="1"/>
    </xf>
    <xf numFmtId="0" fontId="128" fillId="0" borderId="0" xfId="1" applyFont="1" applyAlignment="1">
      <alignment horizontal="left" vertical="center"/>
    </xf>
    <xf numFmtId="0" fontId="103" fillId="0" borderId="0" xfId="985" applyFont="1" applyAlignment="1">
      <alignment horizontal="center"/>
    </xf>
    <xf numFmtId="0" fontId="129" fillId="0" borderId="12" xfId="985" applyFont="1" applyBorder="1" applyAlignment="1">
      <alignment horizontal="center" vertical="center" wrapText="1"/>
    </xf>
    <xf numFmtId="0" fontId="130" fillId="0" borderId="34" xfId="1" applyFont="1" applyBorder="1" applyAlignment="1">
      <alignment horizontal="left" vertical="top" wrapText="1"/>
    </xf>
    <xf numFmtId="0" fontId="130" fillId="0" borderId="17" xfId="1" applyFont="1" applyBorder="1" applyAlignment="1">
      <alignment horizontal="left" vertical="top" wrapText="1"/>
    </xf>
    <xf numFmtId="0" fontId="128" fillId="0" borderId="59" xfId="1" applyFont="1" applyBorder="1" applyAlignment="1">
      <alignment horizontal="justify" vertical="top" wrapText="1"/>
    </xf>
    <xf numFmtId="0" fontId="128" fillId="0" borderId="59" xfId="1" applyFont="1" applyBorder="1" applyAlignment="1" applyProtection="1">
      <alignment horizontal="justify" vertical="top" wrapText="1"/>
      <protection locked="0"/>
    </xf>
    <xf numFmtId="0" fontId="128" fillId="0" borderId="59" xfId="1" applyFont="1" applyFill="1" applyBorder="1" applyAlignment="1">
      <alignment horizontal="justify" vertical="top" wrapText="1"/>
    </xf>
    <xf numFmtId="49" fontId="128" fillId="0" borderId="57" xfId="895" applyNumberFormat="1" applyFont="1" applyBorder="1" applyAlignment="1">
      <alignment horizontal="center" vertical="top" wrapText="1"/>
    </xf>
    <xf numFmtId="1" fontId="128" fillId="0" borderId="57" xfId="895" applyNumberFormat="1" applyFont="1" applyBorder="1" applyAlignment="1">
      <alignment horizontal="left" vertical="top" wrapText="1"/>
    </xf>
  </cellXfs>
  <cellStyles count="1478">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xfId="1477" builtinId="8"/>
    <cellStyle name="Гиперссылка 2" xfId="636" xr:uid="{00000000-0005-0000-0000-00007A020000}"/>
    <cellStyle name="Гиперссылка 2 2" xfId="637" xr:uid="{00000000-0005-0000-0000-00007B020000}"/>
    <cellStyle name="Денежный 2" xfId="638" xr:uid="{00000000-0005-0000-0000-00007C020000}"/>
    <cellStyle name="Денежный 2 2" xfId="639" xr:uid="{00000000-0005-0000-0000-00007D020000}"/>
    <cellStyle name="Денежный 2 2 2" xfId="640" xr:uid="{00000000-0005-0000-0000-00007E020000}"/>
    <cellStyle name="Денежный 2 2 3" xfId="1177" xr:uid="{00000000-0005-0000-0000-00007F020000}"/>
    <cellStyle name="Денежный 2 3" xfId="641" xr:uid="{00000000-0005-0000-0000-000080020000}"/>
    <cellStyle name="Денежный 2 3 2" xfId="642" xr:uid="{00000000-0005-0000-0000-000081020000}"/>
    <cellStyle name="Денежный 2 4" xfId="643" xr:uid="{00000000-0005-0000-0000-000082020000}"/>
    <cellStyle name="Денежный 2 5" xfId="1178" xr:uid="{00000000-0005-0000-0000-000083020000}"/>
    <cellStyle name="Денежный 3" xfId="644" xr:uid="{00000000-0005-0000-0000-000084020000}"/>
    <cellStyle name="Денежный 4" xfId="645" xr:uid="{00000000-0005-0000-0000-000085020000}"/>
    <cellStyle name="Заголовок 1 2" xfId="646" xr:uid="{00000000-0005-0000-0000-000086020000}"/>
    <cellStyle name="Заголовок 1 2 2" xfId="647" xr:uid="{00000000-0005-0000-0000-000087020000}"/>
    <cellStyle name="Заголовок 1 2 2 2" xfId="648" xr:uid="{00000000-0005-0000-0000-000088020000}"/>
    <cellStyle name="Заголовок 1 2 2 2 2" xfId="649" xr:uid="{00000000-0005-0000-0000-000089020000}"/>
    <cellStyle name="Заголовок 1 2 3" xfId="650" xr:uid="{00000000-0005-0000-0000-00008A020000}"/>
    <cellStyle name="Заголовок 1 2 3 2" xfId="651" xr:uid="{00000000-0005-0000-0000-00008B020000}"/>
    <cellStyle name="Заголовок 1 2_Лист5" xfId="652" xr:uid="{00000000-0005-0000-0000-00008C020000}"/>
    <cellStyle name="Заголовок 1 3" xfId="653" xr:uid="{00000000-0005-0000-0000-00008D020000}"/>
    <cellStyle name="Заголовок 1 3 2" xfId="654" xr:uid="{00000000-0005-0000-0000-00008E020000}"/>
    <cellStyle name="Заголовок 1 3 2 2" xfId="655" xr:uid="{00000000-0005-0000-0000-00008F020000}"/>
    <cellStyle name="Заголовок 1 3 2 2 2" xfId="656" xr:uid="{00000000-0005-0000-0000-000090020000}"/>
    <cellStyle name="Заголовок 1 3_Лист5" xfId="657" xr:uid="{00000000-0005-0000-0000-000091020000}"/>
    <cellStyle name="Заголовок 1 4" xfId="658" xr:uid="{00000000-0005-0000-0000-000092020000}"/>
    <cellStyle name="Заголовок 1 4 2" xfId="659" xr:uid="{00000000-0005-0000-0000-000093020000}"/>
    <cellStyle name="Заголовок 1 4 2 2" xfId="660" xr:uid="{00000000-0005-0000-0000-000094020000}"/>
    <cellStyle name="Заголовок 1 5" xfId="661" xr:uid="{00000000-0005-0000-0000-000095020000}"/>
    <cellStyle name="Заголовок 1 5 2" xfId="662" xr:uid="{00000000-0005-0000-0000-000096020000}"/>
    <cellStyle name="Заголовок 1 6" xfId="663" xr:uid="{00000000-0005-0000-0000-000097020000}"/>
    <cellStyle name="Заголовок 1 7" xfId="664" xr:uid="{00000000-0005-0000-0000-000098020000}"/>
    <cellStyle name="Заголовок 1 8" xfId="665" xr:uid="{00000000-0005-0000-0000-000099020000}"/>
    <cellStyle name="Заголовок 1 9" xfId="666" xr:uid="{00000000-0005-0000-0000-00009A020000}"/>
    <cellStyle name="Заголовок 2 2" xfId="667" xr:uid="{00000000-0005-0000-0000-00009B020000}"/>
    <cellStyle name="Заголовок 2 2 2" xfId="668" xr:uid="{00000000-0005-0000-0000-00009C020000}"/>
    <cellStyle name="Заголовок 2 2 2 2" xfId="669" xr:uid="{00000000-0005-0000-0000-00009D020000}"/>
    <cellStyle name="Заголовок 2 2 2 2 2" xfId="670" xr:uid="{00000000-0005-0000-0000-00009E020000}"/>
    <cellStyle name="Заголовок 2 2 3" xfId="671" xr:uid="{00000000-0005-0000-0000-00009F020000}"/>
    <cellStyle name="Заголовок 2 2 3 2" xfId="672" xr:uid="{00000000-0005-0000-0000-0000A0020000}"/>
    <cellStyle name="Заголовок 2 2_Лист5" xfId="673" xr:uid="{00000000-0005-0000-0000-0000A1020000}"/>
    <cellStyle name="Заголовок 2 3" xfId="674" xr:uid="{00000000-0005-0000-0000-0000A2020000}"/>
    <cellStyle name="Заголовок 2 3 2" xfId="675" xr:uid="{00000000-0005-0000-0000-0000A3020000}"/>
    <cellStyle name="Заголовок 2 3 2 2" xfId="676" xr:uid="{00000000-0005-0000-0000-0000A4020000}"/>
    <cellStyle name="Заголовок 2 3 2 2 2" xfId="677" xr:uid="{00000000-0005-0000-0000-0000A5020000}"/>
    <cellStyle name="Заголовок 2 3_Лист5" xfId="678" xr:uid="{00000000-0005-0000-0000-0000A6020000}"/>
    <cellStyle name="Заголовок 2 4" xfId="679" xr:uid="{00000000-0005-0000-0000-0000A7020000}"/>
    <cellStyle name="Заголовок 2 4 2" xfId="680" xr:uid="{00000000-0005-0000-0000-0000A8020000}"/>
    <cellStyle name="Заголовок 2 4 2 2" xfId="681" xr:uid="{00000000-0005-0000-0000-0000A9020000}"/>
    <cellStyle name="Заголовок 2 5" xfId="682" xr:uid="{00000000-0005-0000-0000-0000AA020000}"/>
    <cellStyle name="Заголовок 2 5 2" xfId="683" xr:uid="{00000000-0005-0000-0000-0000AB020000}"/>
    <cellStyle name="Заголовок 2 6" xfId="684" xr:uid="{00000000-0005-0000-0000-0000AC020000}"/>
    <cellStyle name="Заголовок 2 7" xfId="685" xr:uid="{00000000-0005-0000-0000-0000AD020000}"/>
    <cellStyle name="Заголовок 2 8" xfId="686" xr:uid="{00000000-0005-0000-0000-0000AE020000}"/>
    <cellStyle name="Заголовок 2 9" xfId="687" xr:uid="{00000000-0005-0000-0000-0000AF020000}"/>
    <cellStyle name="Заголовок 3 2" xfId="688" xr:uid="{00000000-0005-0000-0000-0000B0020000}"/>
    <cellStyle name="Заголовок 3 2 2" xfId="689" xr:uid="{00000000-0005-0000-0000-0000B1020000}"/>
    <cellStyle name="Заголовок 3 2 2 2" xfId="690" xr:uid="{00000000-0005-0000-0000-0000B2020000}"/>
    <cellStyle name="Заголовок 3 2 2 2 2" xfId="691" xr:uid="{00000000-0005-0000-0000-0000B3020000}"/>
    <cellStyle name="Заголовок 3 2 3" xfId="692" xr:uid="{00000000-0005-0000-0000-0000B4020000}"/>
    <cellStyle name="Заголовок 3 2 3 2" xfId="693" xr:uid="{00000000-0005-0000-0000-0000B5020000}"/>
    <cellStyle name="Заголовок 3 2_Лист5" xfId="694" xr:uid="{00000000-0005-0000-0000-0000B6020000}"/>
    <cellStyle name="Заголовок 3 3" xfId="695" xr:uid="{00000000-0005-0000-0000-0000B7020000}"/>
    <cellStyle name="Заголовок 3 3 2" xfId="696" xr:uid="{00000000-0005-0000-0000-0000B8020000}"/>
    <cellStyle name="Заголовок 3 3 2 2" xfId="697" xr:uid="{00000000-0005-0000-0000-0000B9020000}"/>
    <cellStyle name="Заголовок 3 3 2 2 2" xfId="698" xr:uid="{00000000-0005-0000-0000-0000BA020000}"/>
    <cellStyle name="Заголовок 3 3_Лист5" xfId="699" xr:uid="{00000000-0005-0000-0000-0000BB020000}"/>
    <cellStyle name="Заголовок 3 4" xfId="700" xr:uid="{00000000-0005-0000-0000-0000BC020000}"/>
    <cellStyle name="Заголовок 3 4 2" xfId="701" xr:uid="{00000000-0005-0000-0000-0000BD020000}"/>
    <cellStyle name="Заголовок 3 4 2 2" xfId="702" xr:uid="{00000000-0005-0000-0000-0000BE020000}"/>
    <cellStyle name="Заголовок 3 5" xfId="703" xr:uid="{00000000-0005-0000-0000-0000BF020000}"/>
    <cellStyle name="Заголовок 3 5 2" xfId="704" xr:uid="{00000000-0005-0000-0000-0000C0020000}"/>
    <cellStyle name="Заголовок 3 6" xfId="705" xr:uid="{00000000-0005-0000-0000-0000C1020000}"/>
    <cellStyle name="Заголовок 3 7" xfId="706" xr:uid="{00000000-0005-0000-0000-0000C2020000}"/>
    <cellStyle name="Заголовок 3 8" xfId="707" xr:uid="{00000000-0005-0000-0000-0000C3020000}"/>
    <cellStyle name="Заголовок 3 9" xfId="708" xr:uid="{00000000-0005-0000-0000-0000C4020000}"/>
    <cellStyle name="Заголовок 4 2" xfId="709" xr:uid="{00000000-0005-0000-0000-0000C5020000}"/>
    <cellStyle name="Заголовок 4 2 2" xfId="710" xr:uid="{00000000-0005-0000-0000-0000C6020000}"/>
    <cellStyle name="Заголовок 4 2 2 2" xfId="711" xr:uid="{00000000-0005-0000-0000-0000C7020000}"/>
    <cellStyle name="Заголовок 4 2 2 2 2" xfId="712" xr:uid="{00000000-0005-0000-0000-0000C8020000}"/>
    <cellStyle name="Заголовок 4 2 3" xfId="713" xr:uid="{00000000-0005-0000-0000-0000C9020000}"/>
    <cellStyle name="Заголовок 4 2 3 2" xfId="714" xr:uid="{00000000-0005-0000-0000-0000CA020000}"/>
    <cellStyle name="Заголовок 4 2_Лист5" xfId="715" xr:uid="{00000000-0005-0000-0000-0000CB020000}"/>
    <cellStyle name="Заголовок 4 3" xfId="716" xr:uid="{00000000-0005-0000-0000-0000CC020000}"/>
    <cellStyle name="Заголовок 4 3 2" xfId="717" xr:uid="{00000000-0005-0000-0000-0000CD020000}"/>
    <cellStyle name="Заголовок 4 3 2 2" xfId="718" xr:uid="{00000000-0005-0000-0000-0000CE020000}"/>
    <cellStyle name="Заголовок 4 3 2 2 2" xfId="719" xr:uid="{00000000-0005-0000-0000-0000CF020000}"/>
    <cellStyle name="Заголовок 4 3_Лист5" xfId="720" xr:uid="{00000000-0005-0000-0000-0000D0020000}"/>
    <cellStyle name="Заголовок 4 4" xfId="721" xr:uid="{00000000-0005-0000-0000-0000D1020000}"/>
    <cellStyle name="Заголовок 4 4 2" xfId="722" xr:uid="{00000000-0005-0000-0000-0000D2020000}"/>
    <cellStyle name="Заголовок 4 4 2 2" xfId="723" xr:uid="{00000000-0005-0000-0000-0000D3020000}"/>
    <cellStyle name="Заголовок 4 5" xfId="724" xr:uid="{00000000-0005-0000-0000-0000D4020000}"/>
    <cellStyle name="Заголовок 4 5 2" xfId="725" xr:uid="{00000000-0005-0000-0000-0000D5020000}"/>
    <cellStyle name="Заголовок 4 6" xfId="726" xr:uid="{00000000-0005-0000-0000-0000D6020000}"/>
    <cellStyle name="Заголовок 4 7" xfId="727" xr:uid="{00000000-0005-0000-0000-0000D7020000}"/>
    <cellStyle name="Заголовок 4 8" xfId="728" xr:uid="{00000000-0005-0000-0000-0000D8020000}"/>
    <cellStyle name="Заголовок 4 9" xfId="729" xr:uid="{00000000-0005-0000-0000-0000D9020000}"/>
    <cellStyle name="Итог 2" xfId="730" xr:uid="{00000000-0005-0000-0000-0000DA020000}"/>
    <cellStyle name="Итог 2 2" xfId="731" xr:uid="{00000000-0005-0000-0000-0000DB020000}"/>
    <cellStyle name="Итог 2 2 2" xfId="732" xr:uid="{00000000-0005-0000-0000-0000DC020000}"/>
    <cellStyle name="Итог 2 2 2 2" xfId="733" xr:uid="{00000000-0005-0000-0000-0000DD020000}"/>
    <cellStyle name="Итог 2 3" xfId="734" xr:uid="{00000000-0005-0000-0000-0000DE020000}"/>
    <cellStyle name="Итог 2 3 2" xfId="735" xr:uid="{00000000-0005-0000-0000-0000DF020000}"/>
    <cellStyle name="Итог 2_Лист5" xfId="736" xr:uid="{00000000-0005-0000-0000-0000E0020000}"/>
    <cellStyle name="Итог 3" xfId="737" xr:uid="{00000000-0005-0000-0000-0000E1020000}"/>
    <cellStyle name="Итог 3 2" xfId="738" xr:uid="{00000000-0005-0000-0000-0000E2020000}"/>
    <cellStyle name="Итог 3 2 2" xfId="739" xr:uid="{00000000-0005-0000-0000-0000E3020000}"/>
    <cellStyle name="Итог 3 2 2 2" xfId="740" xr:uid="{00000000-0005-0000-0000-0000E4020000}"/>
    <cellStyle name="Итог 3_Лист5" xfId="741" xr:uid="{00000000-0005-0000-0000-0000E5020000}"/>
    <cellStyle name="Итог 4" xfId="742" xr:uid="{00000000-0005-0000-0000-0000E6020000}"/>
    <cellStyle name="Итог 4 2" xfId="743" xr:uid="{00000000-0005-0000-0000-0000E7020000}"/>
    <cellStyle name="Итог 4 2 2" xfId="744" xr:uid="{00000000-0005-0000-0000-0000E8020000}"/>
    <cellStyle name="Итог 5" xfId="745" xr:uid="{00000000-0005-0000-0000-0000E9020000}"/>
    <cellStyle name="Итог 5 2" xfId="746" xr:uid="{00000000-0005-0000-0000-0000EA020000}"/>
    <cellStyle name="Итог 6" xfId="747" xr:uid="{00000000-0005-0000-0000-0000EB020000}"/>
    <cellStyle name="Итог 7" xfId="748" xr:uid="{00000000-0005-0000-0000-0000EC020000}"/>
    <cellStyle name="Итог 8" xfId="749" xr:uid="{00000000-0005-0000-0000-0000ED020000}"/>
    <cellStyle name="Итог 9" xfId="750" xr:uid="{00000000-0005-0000-0000-0000EE020000}"/>
    <cellStyle name="Контрольная ячейка 2" xfId="751" xr:uid="{00000000-0005-0000-0000-0000EF020000}"/>
    <cellStyle name="Контрольная ячейка 2 2" xfId="752" xr:uid="{00000000-0005-0000-0000-0000F0020000}"/>
    <cellStyle name="Контрольная ячейка 2 2 2" xfId="753" xr:uid="{00000000-0005-0000-0000-0000F1020000}"/>
    <cellStyle name="Контрольная ячейка 2 2 2 2" xfId="754" xr:uid="{00000000-0005-0000-0000-0000F2020000}"/>
    <cellStyle name="Контрольная ячейка 2 3" xfId="755" xr:uid="{00000000-0005-0000-0000-0000F3020000}"/>
    <cellStyle name="Контрольная ячейка 2 3 2" xfId="756" xr:uid="{00000000-0005-0000-0000-0000F4020000}"/>
    <cellStyle name="Контрольная ячейка 2_Лист5" xfId="757" xr:uid="{00000000-0005-0000-0000-0000F5020000}"/>
    <cellStyle name="Контрольная ячейка 3" xfId="758" xr:uid="{00000000-0005-0000-0000-0000F6020000}"/>
    <cellStyle name="Контрольная ячейка 3 2" xfId="759" xr:uid="{00000000-0005-0000-0000-0000F7020000}"/>
    <cellStyle name="Контрольная ячейка 3 2 2" xfId="760" xr:uid="{00000000-0005-0000-0000-0000F8020000}"/>
    <cellStyle name="Контрольная ячейка 3 2 2 2" xfId="761" xr:uid="{00000000-0005-0000-0000-0000F9020000}"/>
    <cellStyle name="Контрольная ячейка 3_Лист5" xfId="762" xr:uid="{00000000-0005-0000-0000-0000FA020000}"/>
    <cellStyle name="Контрольная ячейка 4" xfId="763" xr:uid="{00000000-0005-0000-0000-0000FB020000}"/>
    <cellStyle name="Контрольная ячейка 4 2" xfId="764" xr:uid="{00000000-0005-0000-0000-0000FC020000}"/>
    <cellStyle name="Контрольная ячейка 4 2 2" xfId="765" xr:uid="{00000000-0005-0000-0000-0000FD020000}"/>
    <cellStyle name="Контрольная ячейка 5" xfId="766" xr:uid="{00000000-0005-0000-0000-0000FE020000}"/>
    <cellStyle name="Контрольная ячейка 5 2" xfId="767" xr:uid="{00000000-0005-0000-0000-0000FF020000}"/>
    <cellStyle name="Контрольная ячейка 6" xfId="768" xr:uid="{00000000-0005-0000-0000-000000030000}"/>
    <cellStyle name="Контрольная ячейка 7" xfId="769" xr:uid="{00000000-0005-0000-0000-000001030000}"/>
    <cellStyle name="Контрольная ячейка 8" xfId="770" xr:uid="{00000000-0005-0000-0000-000002030000}"/>
    <cellStyle name="Контрольная ячейка 9" xfId="771" xr:uid="{00000000-0005-0000-0000-000003030000}"/>
    <cellStyle name="Название 2" xfId="772" xr:uid="{00000000-0005-0000-0000-000004030000}"/>
    <cellStyle name="Название 2 2" xfId="773" xr:uid="{00000000-0005-0000-0000-000005030000}"/>
    <cellStyle name="Название 2 2 2" xfId="774" xr:uid="{00000000-0005-0000-0000-000006030000}"/>
    <cellStyle name="Название 2 2 2 2" xfId="775" xr:uid="{00000000-0005-0000-0000-000007030000}"/>
    <cellStyle name="Название 2 3" xfId="776" xr:uid="{00000000-0005-0000-0000-000008030000}"/>
    <cellStyle name="Название 2 3 2" xfId="777" xr:uid="{00000000-0005-0000-0000-000009030000}"/>
    <cellStyle name="Название 2_Лист5" xfId="778" xr:uid="{00000000-0005-0000-0000-00000A030000}"/>
    <cellStyle name="Название 3" xfId="779" xr:uid="{00000000-0005-0000-0000-00000B030000}"/>
    <cellStyle name="Название 3 2" xfId="780" xr:uid="{00000000-0005-0000-0000-00000C030000}"/>
    <cellStyle name="Название 3 2 2" xfId="781" xr:uid="{00000000-0005-0000-0000-00000D030000}"/>
    <cellStyle name="Название 3 2 2 2" xfId="782" xr:uid="{00000000-0005-0000-0000-00000E030000}"/>
    <cellStyle name="Название 3_Лист5" xfId="783" xr:uid="{00000000-0005-0000-0000-00000F030000}"/>
    <cellStyle name="Название 4" xfId="784" xr:uid="{00000000-0005-0000-0000-000010030000}"/>
    <cellStyle name="Название 4 2" xfId="785" xr:uid="{00000000-0005-0000-0000-000011030000}"/>
    <cellStyle name="Название 4 2 2" xfId="786" xr:uid="{00000000-0005-0000-0000-000012030000}"/>
    <cellStyle name="Название 5" xfId="787" xr:uid="{00000000-0005-0000-0000-000013030000}"/>
    <cellStyle name="Название 5 2" xfId="788" xr:uid="{00000000-0005-0000-0000-000014030000}"/>
    <cellStyle name="Название 6" xfId="789" xr:uid="{00000000-0005-0000-0000-000015030000}"/>
    <cellStyle name="Название 7" xfId="790" xr:uid="{00000000-0005-0000-0000-000016030000}"/>
    <cellStyle name="Название 8" xfId="791" xr:uid="{00000000-0005-0000-0000-000017030000}"/>
    <cellStyle name="Название 9" xfId="792" xr:uid="{00000000-0005-0000-0000-000018030000}"/>
    <cellStyle name="Нейтральный 2" xfId="793" xr:uid="{00000000-0005-0000-0000-000019030000}"/>
    <cellStyle name="Нейтральный 2 2" xfId="794" xr:uid="{00000000-0005-0000-0000-00001A030000}"/>
    <cellStyle name="Нейтральный 2 2 2" xfId="795" xr:uid="{00000000-0005-0000-0000-00001B030000}"/>
    <cellStyle name="Нейтральный 2 2 2 2" xfId="796" xr:uid="{00000000-0005-0000-0000-00001C030000}"/>
    <cellStyle name="Нейтральный 2 3" xfId="797" xr:uid="{00000000-0005-0000-0000-00001D030000}"/>
    <cellStyle name="Нейтральный 2 3 2" xfId="798" xr:uid="{00000000-0005-0000-0000-00001E030000}"/>
    <cellStyle name="Нейтральный 2_Лист5" xfId="799" xr:uid="{00000000-0005-0000-0000-00001F030000}"/>
    <cellStyle name="Нейтральный 3" xfId="800" xr:uid="{00000000-0005-0000-0000-000020030000}"/>
    <cellStyle name="Нейтральный 3 2" xfId="801" xr:uid="{00000000-0005-0000-0000-000021030000}"/>
    <cellStyle name="Нейтральный 3 2 2" xfId="802" xr:uid="{00000000-0005-0000-0000-000022030000}"/>
    <cellStyle name="Нейтральный 3 2 2 2" xfId="803" xr:uid="{00000000-0005-0000-0000-000023030000}"/>
    <cellStyle name="Нейтральный 3_Лист5" xfId="804" xr:uid="{00000000-0005-0000-0000-000024030000}"/>
    <cellStyle name="Нейтральный 4" xfId="805" xr:uid="{00000000-0005-0000-0000-000025030000}"/>
    <cellStyle name="Нейтральный 4 2" xfId="806" xr:uid="{00000000-0005-0000-0000-000026030000}"/>
    <cellStyle name="Нейтральный 4 2 2" xfId="807" xr:uid="{00000000-0005-0000-0000-000027030000}"/>
    <cellStyle name="Нейтральный 5" xfId="808" xr:uid="{00000000-0005-0000-0000-000028030000}"/>
    <cellStyle name="Нейтральный 5 2" xfId="809" xr:uid="{00000000-0005-0000-0000-000029030000}"/>
    <cellStyle name="Нейтральный 6" xfId="810" xr:uid="{00000000-0005-0000-0000-00002A030000}"/>
    <cellStyle name="Нейтральный 7" xfId="811" xr:uid="{00000000-0005-0000-0000-00002B030000}"/>
    <cellStyle name="Нейтральный 8" xfId="812" xr:uid="{00000000-0005-0000-0000-00002C030000}"/>
    <cellStyle name="Нейтральный 9" xfId="813" xr:uid="{00000000-0005-0000-0000-00002D030000}"/>
    <cellStyle name="Обычный" xfId="0" builtinId="0"/>
    <cellStyle name="Обычный 10" xfId="814" xr:uid="{00000000-0005-0000-0000-00002F030000}"/>
    <cellStyle name="Обычный 11" xfId="815" xr:uid="{00000000-0005-0000-0000-000030030000}"/>
    <cellStyle name="Обычный 12" xfId="816" xr:uid="{00000000-0005-0000-0000-000031030000}"/>
    <cellStyle name="Обычный 12 2" xfId="817" xr:uid="{00000000-0005-0000-0000-000032030000}"/>
    <cellStyle name="Обычный 12 2 2" xfId="818" xr:uid="{00000000-0005-0000-0000-000033030000}"/>
    <cellStyle name="Обычный 12 3" xfId="819" xr:uid="{00000000-0005-0000-0000-000034030000}"/>
    <cellStyle name="Обычный 12 3 2" xfId="820" xr:uid="{00000000-0005-0000-0000-000035030000}"/>
    <cellStyle name="Обычный 12 4" xfId="821" xr:uid="{00000000-0005-0000-0000-000036030000}"/>
    <cellStyle name="Обычный 12_Лист5" xfId="822" xr:uid="{00000000-0005-0000-0000-000037030000}"/>
    <cellStyle name="Обычный 13" xfId="823" xr:uid="{00000000-0005-0000-0000-000038030000}"/>
    <cellStyle name="Обычный 13 2" xfId="824" xr:uid="{00000000-0005-0000-0000-000039030000}"/>
    <cellStyle name="Обычный 13 2 2" xfId="825" xr:uid="{00000000-0005-0000-0000-00003A030000}"/>
    <cellStyle name="Обычный 13 3" xfId="826" xr:uid="{00000000-0005-0000-0000-00003B030000}"/>
    <cellStyle name="Обычный 13 4" xfId="1174" xr:uid="{00000000-0005-0000-0000-00003C030000}"/>
    <cellStyle name="Обычный 13_Лист5" xfId="827" xr:uid="{00000000-0005-0000-0000-00003D030000}"/>
    <cellStyle name="Обычный 14" xfId="828" xr:uid="{00000000-0005-0000-0000-00003E030000}"/>
    <cellStyle name="Обычный 14 2" xfId="829" xr:uid="{00000000-0005-0000-0000-00003F030000}"/>
    <cellStyle name="Обычный 14 2 2" xfId="830" xr:uid="{00000000-0005-0000-0000-000040030000}"/>
    <cellStyle name="Обычный 14 2 2 2" xfId="831" xr:uid="{00000000-0005-0000-0000-000041030000}"/>
    <cellStyle name="Обычный 14 2 2 2 2" xfId="832" xr:uid="{00000000-0005-0000-0000-000042030000}"/>
    <cellStyle name="Обычный 14 2 3" xfId="833" xr:uid="{00000000-0005-0000-0000-000043030000}"/>
    <cellStyle name="Обычный 14 2 4" xfId="834" xr:uid="{00000000-0005-0000-0000-000044030000}"/>
    <cellStyle name="Обычный 14 2 5" xfId="1179" xr:uid="{00000000-0005-0000-0000-000045030000}"/>
    <cellStyle name="Обычный 14 3" xfId="835" xr:uid="{00000000-0005-0000-0000-000046030000}"/>
    <cellStyle name="Обычный 14 3 2" xfId="836" xr:uid="{00000000-0005-0000-0000-000047030000}"/>
    <cellStyle name="Обычный 14 4" xfId="837" xr:uid="{00000000-0005-0000-0000-000048030000}"/>
    <cellStyle name="Обычный 14 4 2" xfId="838" xr:uid="{00000000-0005-0000-0000-000049030000}"/>
    <cellStyle name="Обычный 14 4 2 2" xfId="839" xr:uid="{00000000-0005-0000-0000-00004A030000}"/>
    <cellStyle name="Обычный 14 4 2 3" xfId="840" xr:uid="{00000000-0005-0000-0000-00004B030000}"/>
    <cellStyle name="Обычный 14 4 2 4" xfId="841" xr:uid="{00000000-0005-0000-0000-00004C030000}"/>
    <cellStyle name="Обычный 14 4 3" xfId="842" xr:uid="{00000000-0005-0000-0000-00004D030000}"/>
    <cellStyle name="Обычный 14 4 3 2" xfId="843" xr:uid="{00000000-0005-0000-0000-00004E030000}"/>
    <cellStyle name="Обычный 14 4 3 2 2" xfId="1278" xr:uid="{00000000-0005-0000-0000-00004F030000}"/>
    <cellStyle name="Обычный 14 4 3 3" xfId="844" xr:uid="{00000000-0005-0000-0000-000050030000}"/>
    <cellStyle name="Обычный 14 4 3 3 2" xfId="1279" xr:uid="{00000000-0005-0000-0000-000051030000}"/>
    <cellStyle name="Обычный 14 4 3 4" xfId="1180" xr:uid="{00000000-0005-0000-0000-000052030000}"/>
    <cellStyle name="Обычный 14 4 3 4 2" xfId="1368" xr:uid="{00000000-0005-0000-0000-000053030000}"/>
    <cellStyle name="Обычный 14 4 3 5" xfId="1277" xr:uid="{00000000-0005-0000-0000-000054030000}"/>
    <cellStyle name="Обычный 14 4 4" xfId="845" xr:uid="{00000000-0005-0000-0000-000055030000}"/>
    <cellStyle name="Обычный 14 4 4 2" xfId="846" xr:uid="{00000000-0005-0000-0000-000056030000}"/>
    <cellStyle name="Обычный 14 4 4 2 2" xfId="847" xr:uid="{00000000-0005-0000-0000-000057030000}"/>
    <cellStyle name="Обычный 14 4 4 2 2 2" xfId="848" xr:uid="{00000000-0005-0000-0000-000058030000}"/>
    <cellStyle name="Обычный 14 4 4 2 2 2 2" xfId="849" xr:uid="{00000000-0005-0000-0000-000059030000}"/>
    <cellStyle name="Обычный 14 4 4 2 2 2 2 2" xfId="850" xr:uid="{00000000-0005-0000-0000-00005A030000}"/>
    <cellStyle name="Обычный 14 4 4 2 2 2 2 2 2" xfId="851" xr:uid="{00000000-0005-0000-0000-00005B030000}"/>
    <cellStyle name="Обычный 14 4 4 2 2 2 2 2 2 2" xfId="1286" xr:uid="{00000000-0005-0000-0000-00005C030000}"/>
    <cellStyle name="Обычный 14 4 4 2 2 2 2 2 3" xfId="1285" xr:uid="{00000000-0005-0000-0000-00005D030000}"/>
    <cellStyle name="Обычный 14 4 4 2 2 2 2 3" xfId="852" xr:uid="{00000000-0005-0000-0000-00005E030000}"/>
    <cellStyle name="Обычный 14 4 4 2 2 2 2 3 2" xfId="853" xr:uid="{00000000-0005-0000-0000-00005F030000}"/>
    <cellStyle name="Обычный 14 4 4 2 2 2 2 3 2 2" xfId="1288" xr:uid="{00000000-0005-0000-0000-000060030000}"/>
    <cellStyle name="Обычный 14 4 4 2 2 2 2 3 3" xfId="1287" xr:uid="{00000000-0005-0000-0000-000061030000}"/>
    <cellStyle name="Обычный 14 4 4 2 2 2 2 4" xfId="1284" xr:uid="{00000000-0005-0000-0000-000062030000}"/>
    <cellStyle name="Обычный 14 4 4 2 2 2 3" xfId="1181" xr:uid="{00000000-0005-0000-0000-000063030000}"/>
    <cellStyle name="Обычный 14 4 4 2 2 2 3 2" xfId="1369" xr:uid="{00000000-0005-0000-0000-000064030000}"/>
    <cellStyle name="Обычный 14 4 4 2 2 2 4" xfId="1283" xr:uid="{00000000-0005-0000-0000-000065030000}"/>
    <cellStyle name="Обычный 14 4 4 2 2 3" xfId="854" xr:uid="{00000000-0005-0000-0000-000066030000}"/>
    <cellStyle name="Обычный 14 4 4 2 2 3 2" xfId="1289" xr:uid="{00000000-0005-0000-0000-000067030000}"/>
    <cellStyle name="Обычный 14 4 4 2 2 4" xfId="1182" xr:uid="{00000000-0005-0000-0000-000068030000}"/>
    <cellStyle name="Обычный 14 4 4 2 2 4 2" xfId="1370" xr:uid="{00000000-0005-0000-0000-000069030000}"/>
    <cellStyle name="Обычный 14 4 4 2 2 5" xfId="1282" xr:uid="{00000000-0005-0000-0000-00006A030000}"/>
    <cellStyle name="Обычный 14 4 4 2 3" xfId="855" xr:uid="{00000000-0005-0000-0000-00006B030000}"/>
    <cellStyle name="Обычный 14 4 4 2 3 2" xfId="1290" xr:uid="{00000000-0005-0000-0000-00006C030000}"/>
    <cellStyle name="Обычный 14 4 4 2 4" xfId="856" xr:uid="{00000000-0005-0000-0000-00006D030000}"/>
    <cellStyle name="Обычный 14 4 4 2 4 2" xfId="1166" xr:uid="{00000000-0005-0000-0000-00006E030000}"/>
    <cellStyle name="Обычный 14 4 4 2 4 2 2" xfId="1358" xr:uid="{00000000-0005-0000-0000-00006F030000}"/>
    <cellStyle name="Обычный 14 4 4 2 4 3" xfId="1176" xr:uid="{00000000-0005-0000-0000-000070030000}"/>
    <cellStyle name="Обычный 14 4 4 2 4 3 2" xfId="1367" xr:uid="{00000000-0005-0000-0000-000071030000}"/>
    <cellStyle name="Обычный 14 4 4 2 4 4" xfId="1215" xr:uid="{00000000-0005-0000-0000-000072030000}"/>
    <cellStyle name="Обычный 14 4 4 2 4 4 2" xfId="1387" xr:uid="{00000000-0005-0000-0000-000073030000}"/>
    <cellStyle name="Обычный 14 4 4 2 4 5" xfId="1216" xr:uid="{00000000-0005-0000-0000-000074030000}"/>
    <cellStyle name="Обычный 14 4 4 2 4 5 2" xfId="1268" xr:uid="{00000000-0005-0000-0000-000075030000}"/>
    <cellStyle name="Обычный 14 4 4 2 4 5 2 2" xfId="1272" xr:uid="{00000000-0005-0000-0000-000076030000}"/>
    <cellStyle name="Обычный 14 4 4 2 4 5 2 2 2" xfId="1443" xr:uid="{00000000-0005-0000-0000-000077030000}"/>
    <cellStyle name="Обычный 14 4 4 2 4 5 2 2 3" xfId="1451" xr:uid="{00000000-0005-0000-0000-000078030000}"/>
    <cellStyle name="Обычный 14 4 4 2 4 5 2 2 3 2" xfId="1455" xr:uid="{00000000-0005-0000-0000-000079030000}"/>
    <cellStyle name="Обычный 14 4 4 2 4 5 2 2 3 2 2" xfId="1459" xr:uid="{00000000-0005-0000-0000-00007A030000}"/>
    <cellStyle name="Обычный 14 4 4 2 4 5 2 2 3 2 2 2" xfId="1474" xr:uid="{00000000-0005-0000-0000-00007B030000}"/>
    <cellStyle name="Обычный 14 4 4 2 4 5 2 3" xfId="1439" xr:uid="{00000000-0005-0000-0000-00007C030000}"/>
    <cellStyle name="Обычный 14 4 4 2 4 5 3" xfId="1388" xr:uid="{00000000-0005-0000-0000-00007D030000}"/>
    <cellStyle name="Обычный 14 4 4 2 4 6" xfId="1217" xr:uid="{00000000-0005-0000-0000-00007E030000}"/>
    <cellStyle name="Обычный 14 4 4 2 4 6 2" xfId="1264" xr:uid="{00000000-0005-0000-0000-00007F030000}"/>
    <cellStyle name="Обычный 14 4 4 2 4 6 2 2" xfId="1273" xr:uid="{00000000-0005-0000-0000-000080030000}"/>
    <cellStyle name="Обычный 14 4 4 2 4 6 2 2 2" xfId="1444" xr:uid="{00000000-0005-0000-0000-000081030000}"/>
    <cellStyle name="Обычный 14 4 4 2 4 6 2 2 3" xfId="1449" xr:uid="{00000000-0005-0000-0000-000082030000}"/>
    <cellStyle name="Обычный 14 4 4 2 4 6 2 3" xfId="1435" xr:uid="{00000000-0005-0000-0000-000083030000}"/>
    <cellStyle name="Обычный 14 4 4 2 4 6 3" xfId="1389" xr:uid="{00000000-0005-0000-0000-000084030000}"/>
    <cellStyle name="Обычный 14 4 4 2 4 7" xfId="1229" xr:uid="{00000000-0005-0000-0000-000085030000}"/>
    <cellStyle name="Обычный 14 4 4 2 4 7 2" xfId="1245" xr:uid="{00000000-0005-0000-0000-000086030000}"/>
    <cellStyle name="Обычный 14 4 4 2 4 7 2 2" xfId="1253" xr:uid="{00000000-0005-0000-0000-000087030000}"/>
    <cellStyle name="Обычный 14 4 4 2 4 7 2 2 2" xfId="1424" xr:uid="{00000000-0005-0000-0000-000088030000}"/>
    <cellStyle name="Обычный 14 4 4 2 4 7 2 3" xfId="1416" xr:uid="{00000000-0005-0000-0000-000089030000}"/>
    <cellStyle name="Обычный 14 4 4 2 4 7 3" xfId="1400" xr:uid="{00000000-0005-0000-0000-00008A030000}"/>
    <cellStyle name="Обычный 14 4 4 2 4 8" xfId="1243" xr:uid="{00000000-0005-0000-0000-00008B030000}"/>
    <cellStyle name="Обычный 14 4 4 2 4 8 2" xfId="1246" xr:uid="{00000000-0005-0000-0000-00008C030000}"/>
    <cellStyle name="Обычный 14 4 4 2 4 8 2 2" xfId="1254" xr:uid="{00000000-0005-0000-0000-00008D030000}"/>
    <cellStyle name="Обычный 14 4 4 2 4 8 2 2 2" xfId="1425" xr:uid="{00000000-0005-0000-0000-00008E030000}"/>
    <cellStyle name="Обычный 14 4 4 2 4 8 2 3" xfId="1417" xr:uid="{00000000-0005-0000-0000-00008F030000}"/>
    <cellStyle name="Обычный 14 4 4 2 4 8 3" xfId="1248" xr:uid="{00000000-0005-0000-0000-000090030000}"/>
    <cellStyle name="Обычный 14 4 4 2 4 8 3 2" xfId="1255" xr:uid="{00000000-0005-0000-0000-000091030000}"/>
    <cellStyle name="Обычный 14 4 4 2 4 8 3 2 2" xfId="1426" xr:uid="{00000000-0005-0000-0000-000092030000}"/>
    <cellStyle name="Обычный 14 4 4 2 4 8 3 3" xfId="1419" xr:uid="{00000000-0005-0000-0000-000093030000}"/>
    <cellStyle name="Обычный 14 4 4 2 4 8 4" xfId="1414" xr:uid="{00000000-0005-0000-0000-000094030000}"/>
    <cellStyle name="Обычный 14 4 4 2 4 9" xfId="1291" xr:uid="{00000000-0005-0000-0000-000095030000}"/>
    <cellStyle name="Обычный 14 4 4 2 5" xfId="1230" xr:uid="{00000000-0005-0000-0000-000096030000}"/>
    <cellStyle name="Обычный 14 4 4 2 5 2" xfId="1244" xr:uid="{00000000-0005-0000-0000-000097030000}"/>
    <cellStyle name="Обычный 14 4 4 2 5 2 2" xfId="1249" xr:uid="{00000000-0005-0000-0000-000098030000}"/>
    <cellStyle name="Обычный 14 4 4 2 5 2 2 2" xfId="1256" xr:uid="{00000000-0005-0000-0000-000099030000}"/>
    <cellStyle name="Обычный 14 4 4 2 5 2 2 2 2" xfId="1427" xr:uid="{00000000-0005-0000-0000-00009A030000}"/>
    <cellStyle name="Обычный 14 4 4 2 5 2 2 3" xfId="1420" xr:uid="{00000000-0005-0000-0000-00009B030000}"/>
    <cellStyle name="Обычный 14 4 4 2 5 2 3" xfId="1415" xr:uid="{00000000-0005-0000-0000-00009C030000}"/>
    <cellStyle name="Обычный 14 4 4 2 5 3" xfId="1401" xr:uid="{00000000-0005-0000-0000-00009D030000}"/>
    <cellStyle name="Обычный 14 4 4 2 6" xfId="1281" xr:uid="{00000000-0005-0000-0000-00009E030000}"/>
    <cellStyle name="Обычный 14 4 4 3" xfId="857" xr:uid="{00000000-0005-0000-0000-00009F030000}"/>
    <cellStyle name="Обычный 14 4 4 3 2" xfId="1292" xr:uid="{00000000-0005-0000-0000-0000A0030000}"/>
    <cellStyle name="Обычный 14 4 4 4" xfId="1183" xr:uid="{00000000-0005-0000-0000-0000A1030000}"/>
    <cellStyle name="Обычный 14 4 4 4 2" xfId="1371" xr:uid="{00000000-0005-0000-0000-0000A2030000}"/>
    <cellStyle name="Обычный 14 4 4 5" xfId="1280" xr:uid="{00000000-0005-0000-0000-0000A3030000}"/>
    <cellStyle name="Обычный 14 4 5" xfId="858" xr:uid="{00000000-0005-0000-0000-0000A4030000}"/>
    <cellStyle name="Обычный 14 4 5 2" xfId="1293" xr:uid="{00000000-0005-0000-0000-0000A5030000}"/>
    <cellStyle name="Обычный 14 4 6" xfId="1231" xr:uid="{00000000-0005-0000-0000-0000A6030000}"/>
    <cellStyle name="Обычный 14 4 6 2" xfId="1402" xr:uid="{00000000-0005-0000-0000-0000A7030000}"/>
    <cellStyle name="Обычный 14 4 7" xfId="1276" xr:uid="{00000000-0005-0000-0000-0000A8030000}"/>
    <cellStyle name="Обычный 14 4 8" xfId="1466" xr:uid="{00000000-0005-0000-0000-0000A9030000}"/>
    <cellStyle name="Обычный 14 4 8 2" xfId="1472" xr:uid="{00000000-0005-0000-0000-0000AA030000}"/>
    <cellStyle name="Обычный 14 4_Лист5" xfId="859" xr:uid="{00000000-0005-0000-0000-0000AB030000}"/>
    <cellStyle name="Обычный 14 5" xfId="860" xr:uid="{00000000-0005-0000-0000-0000AC030000}"/>
    <cellStyle name="Обычный 14 5 2" xfId="1184" xr:uid="{00000000-0005-0000-0000-0000AD030000}"/>
    <cellStyle name="Обычный 14 6" xfId="861" xr:uid="{00000000-0005-0000-0000-0000AE030000}"/>
    <cellStyle name="Обычный 14 7" xfId="862" xr:uid="{00000000-0005-0000-0000-0000AF030000}"/>
    <cellStyle name="Обычный 14_Лист5" xfId="863" xr:uid="{00000000-0005-0000-0000-0000B0030000}"/>
    <cellStyle name="Обычный 15" xfId="1" xr:uid="{00000000-0005-0000-0000-0000B1030000}"/>
    <cellStyle name="Обычный 15 2" xfId="864" xr:uid="{00000000-0005-0000-0000-0000B2030000}"/>
    <cellStyle name="Обычный 15 2 2" xfId="865" xr:uid="{00000000-0005-0000-0000-0000B3030000}"/>
    <cellStyle name="Обычный 15 2_Лист5" xfId="866" xr:uid="{00000000-0005-0000-0000-0000B4030000}"/>
    <cellStyle name="Обычный 16" xfId="867" xr:uid="{00000000-0005-0000-0000-0000B5030000}"/>
    <cellStyle name="Обычный 16 2" xfId="868" xr:uid="{00000000-0005-0000-0000-0000B6030000}"/>
    <cellStyle name="Обычный 16 2 2" xfId="869" xr:uid="{00000000-0005-0000-0000-0000B7030000}"/>
    <cellStyle name="Обычный 16 2 2 2" xfId="870" xr:uid="{00000000-0005-0000-0000-0000B8030000}"/>
    <cellStyle name="Обычный 16 3" xfId="871" xr:uid="{00000000-0005-0000-0000-0000B9030000}"/>
    <cellStyle name="Обычный 16 4" xfId="872" xr:uid="{00000000-0005-0000-0000-0000BA030000}"/>
    <cellStyle name="Обычный 16 5" xfId="873" xr:uid="{00000000-0005-0000-0000-0000BB030000}"/>
    <cellStyle name="Обычный 16_Лист5" xfId="874" xr:uid="{00000000-0005-0000-0000-0000BC030000}"/>
    <cellStyle name="Обычный 17" xfId="875" xr:uid="{00000000-0005-0000-0000-0000BD030000}"/>
    <cellStyle name="Обычный 17 2" xfId="876" xr:uid="{00000000-0005-0000-0000-0000BE030000}"/>
    <cellStyle name="Обычный 17 3" xfId="877" xr:uid="{00000000-0005-0000-0000-0000BF030000}"/>
    <cellStyle name="Обычный 17 4" xfId="878" xr:uid="{00000000-0005-0000-0000-0000C0030000}"/>
    <cellStyle name="Обычный 17_Лист5" xfId="879" xr:uid="{00000000-0005-0000-0000-0000C1030000}"/>
    <cellStyle name="Обычный 18" xfId="880" xr:uid="{00000000-0005-0000-0000-0000C2030000}"/>
    <cellStyle name="Обычный 18 2" xfId="881" xr:uid="{00000000-0005-0000-0000-0000C3030000}"/>
    <cellStyle name="Обычный 18 2 2" xfId="882" xr:uid="{00000000-0005-0000-0000-0000C4030000}"/>
    <cellStyle name="Обычный 18 3" xfId="883" xr:uid="{00000000-0005-0000-0000-0000C5030000}"/>
    <cellStyle name="Обычный 18_Лист5" xfId="884" xr:uid="{00000000-0005-0000-0000-0000C6030000}"/>
    <cellStyle name="Обычный 19" xfId="885" xr:uid="{00000000-0005-0000-0000-0000C7030000}"/>
    <cellStyle name="Обычный 19 2" xfId="886" xr:uid="{00000000-0005-0000-0000-0000C8030000}"/>
    <cellStyle name="Обычный 19 2 2" xfId="887" xr:uid="{00000000-0005-0000-0000-0000C9030000}"/>
    <cellStyle name="Обычный 19 2 2 2" xfId="888" xr:uid="{00000000-0005-0000-0000-0000CA030000}"/>
    <cellStyle name="Обычный 19 2 2 2 2" xfId="1185" xr:uid="{00000000-0005-0000-0000-0000CB030000}"/>
    <cellStyle name="Обычный 19 2 2 3" xfId="889" xr:uid="{00000000-0005-0000-0000-0000CC030000}"/>
    <cellStyle name="Обычный 19 2 2 3 2" xfId="1296" xr:uid="{00000000-0005-0000-0000-0000CD030000}"/>
    <cellStyle name="Обычный 19 2 2 4" xfId="1186" xr:uid="{00000000-0005-0000-0000-0000CE030000}"/>
    <cellStyle name="Обычный 19 2 2 5" xfId="1295" xr:uid="{00000000-0005-0000-0000-0000CF030000}"/>
    <cellStyle name="Обычный 19 2 2_Лист5" xfId="890" xr:uid="{00000000-0005-0000-0000-0000D0030000}"/>
    <cellStyle name="Обычный 19 2 3" xfId="891" xr:uid="{00000000-0005-0000-0000-0000D1030000}"/>
    <cellStyle name="Обычный 19 2 3 2" xfId="1187" xr:uid="{00000000-0005-0000-0000-0000D2030000}"/>
    <cellStyle name="Обычный 19 2 4" xfId="892" xr:uid="{00000000-0005-0000-0000-0000D3030000}"/>
    <cellStyle name="Обычный 19 2 4 2" xfId="1297" xr:uid="{00000000-0005-0000-0000-0000D4030000}"/>
    <cellStyle name="Обычный 19 2 5" xfId="1188" xr:uid="{00000000-0005-0000-0000-0000D5030000}"/>
    <cellStyle name="Обычный 19 2 5 2" xfId="1372" xr:uid="{00000000-0005-0000-0000-0000D6030000}"/>
    <cellStyle name="Обычный 19 2 6" xfId="1189" xr:uid="{00000000-0005-0000-0000-0000D7030000}"/>
    <cellStyle name="Обычный 19 2 6 2" xfId="1373" xr:uid="{00000000-0005-0000-0000-0000D8030000}"/>
    <cellStyle name="Обычный 19 2 7" xfId="1190" xr:uid="{00000000-0005-0000-0000-0000D9030000}"/>
    <cellStyle name="Обычный 19 2 7 2" xfId="1374" xr:uid="{00000000-0005-0000-0000-0000DA030000}"/>
    <cellStyle name="Обычный 19 2 8" xfId="1294" xr:uid="{00000000-0005-0000-0000-0000DB030000}"/>
    <cellStyle name="Обычный 19 2_Лист5" xfId="893" xr:uid="{00000000-0005-0000-0000-0000DC030000}"/>
    <cellStyle name="Обычный 19 3" xfId="894" xr:uid="{00000000-0005-0000-0000-0000DD030000}"/>
    <cellStyle name="Обычный 19 3 2" xfId="895" xr:uid="{00000000-0005-0000-0000-0000DE030000}"/>
    <cellStyle name="Обычный 19_Лист5" xfId="896" xr:uid="{00000000-0005-0000-0000-0000DF030000}"/>
    <cellStyle name="Обычный 2" xfId="897" xr:uid="{00000000-0005-0000-0000-0000E0030000}"/>
    <cellStyle name="Обычный 2 2" xfId="898" xr:uid="{00000000-0005-0000-0000-0000E1030000}"/>
    <cellStyle name="Обычный 2 2 2" xfId="899" xr:uid="{00000000-0005-0000-0000-0000E2030000}"/>
    <cellStyle name="Обычный 2 2 2 2" xfId="900" xr:uid="{00000000-0005-0000-0000-0000E3030000}"/>
    <cellStyle name="Обычный 2 2 2 2 2" xfId="901" xr:uid="{00000000-0005-0000-0000-0000E4030000}"/>
    <cellStyle name="Обычный 2 2 2 3" xfId="902" xr:uid="{00000000-0005-0000-0000-0000E5030000}"/>
    <cellStyle name="Обычный 2 2 3" xfId="903" xr:uid="{00000000-0005-0000-0000-0000E6030000}"/>
    <cellStyle name="Обычный 2 3" xfId="904" xr:uid="{00000000-0005-0000-0000-0000E7030000}"/>
    <cellStyle name="Обычный 2 3 2" xfId="1464" xr:uid="{00000000-0005-0000-0000-0000E8030000}"/>
    <cellStyle name="Обычный 2 4" xfId="905" xr:uid="{00000000-0005-0000-0000-0000E9030000}"/>
    <cellStyle name="Обычный 2 4 2" xfId="906" xr:uid="{00000000-0005-0000-0000-0000EA030000}"/>
    <cellStyle name="Обычный 2 4 2 2" xfId="907" xr:uid="{00000000-0005-0000-0000-0000EB030000}"/>
    <cellStyle name="Обычный 2 4 2 2 2" xfId="908" xr:uid="{00000000-0005-0000-0000-0000EC030000}"/>
    <cellStyle name="Обычный 2 4 2 2 2 2" xfId="909" xr:uid="{00000000-0005-0000-0000-0000ED030000}"/>
    <cellStyle name="Обычный 2 4 3" xfId="910" xr:uid="{00000000-0005-0000-0000-0000EE030000}"/>
    <cellStyle name="Обычный 2 4_Лист5" xfId="911" xr:uid="{00000000-0005-0000-0000-0000EF030000}"/>
    <cellStyle name="Обычный 2 5" xfId="912" xr:uid="{00000000-0005-0000-0000-0000F0030000}"/>
    <cellStyle name="Обычный 2 5 2" xfId="913" xr:uid="{00000000-0005-0000-0000-0000F1030000}"/>
    <cellStyle name="Обычный 2 5 2 2" xfId="914" xr:uid="{00000000-0005-0000-0000-0000F2030000}"/>
    <cellStyle name="Обычный 2 5 3" xfId="915" xr:uid="{00000000-0005-0000-0000-0000F3030000}"/>
    <cellStyle name="Обычный 2 5 4" xfId="916" xr:uid="{00000000-0005-0000-0000-0000F4030000}"/>
    <cellStyle name="Обычный 2 5 5" xfId="917" xr:uid="{00000000-0005-0000-0000-0000F5030000}"/>
    <cellStyle name="Обычный 2 5_Лист5" xfId="918" xr:uid="{00000000-0005-0000-0000-0000F6030000}"/>
    <cellStyle name="Обычный 2 6" xfId="919" xr:uid="{00000000-0005-0000-0000-0000F7030000}"/>
    <cellStyle name="Обычный 2 6 2" xfId="920" xr:uid="{00000000-0005-0000-0000-0000F8030000}"/>
    <cellStyle name="Обычный 2 6 2 2" xfId="921" xr:uid="{00000000-0005-0000-0000-0000F9030000}"/>
    <cellStyle name="Обычный 2 7" xfId="922" xr:uid="{00000000-0005-0000-0000-0000FA030000}"/>
    <cellStyle name="Обычный 2 8" xfId="923" xr:uid="{00000000-0005-0000-0000-0000FB030000}"/>
    <cellStyle name="Обычный 20" xfId="924" xr:uid="{00000000-0005-0000-0000-0000FC030000}"/>
    <cellStyle name="Обычный 20 2" xfId="925" xr:uid="{00000000-0005-0000-0000-0000FD030000}"/>
    <cellStyle name="Обычный 20 2 2" xfId="926" xr:uid="{00000000-0005-0000-0000-0000FE030000}"/>
    <cellStyle name="Обычный 20 2 3" xfId="927" xr:uid="{00000000-0005-0000-0000-0000FF030000}"/>
    <cellStyle name="Обычный 20 2 3 2" xfId="928" xr:uid="{00000000-0005-0000-0000-000000040000}"/>
    <cellStyle name="Обычный 20 2 3 2 2" xfId="929" xr:uid="{00000000-0005-0000-0000-000001040000}"/>
    <cellStyle name="Обычный 20 2 3 2 2 2" xfId="1301" xr:uid="{00000000-0005-0000-0000-000002040000}"/>
    <cellStyle name="Обычный 20 2 3 2 3" xfId="1191" xr:uid="{00000000-0005-0000-0000-000003040000}"/>
    <cellStyle name="Обычный 20 2 3 2 3 2" xfId="1232" xr:uid="{00000000-0005-0000-0000-000004040000}"/>
    <cellStyle name="Обычный 20 2 3 2 3 2 2" xfId="1257" xr:uid="{00000000-0005-0000-0000-000005040000}"/>
    <cellStyle name="Обычный 20 2 3 2 3 2 2 2" xfId="1259" xr:uid="{00000000-0005-0000-0000-000006040000}"/>
    <cellStyle name="Обычный 20 2 3 2 3 2 2 2 2" xfId="1430" xr:uid="{00000000-0005-0000-0000-000007040000}"/>
    <cellStyle name="Обычный 20 2 3 2 3 2 2 3" xfId="1428" xr:uid="{00000000-0005-0000-0000-000008040000}"/>
    <cellStyle name="Обычный 20 2 3 2 3 2 3" xfId="1403" xr:uid="{00000000-0005-0000-0000-000009040000}"/>
    <cellStyle name="Обычный 20 2 3 2 3 3" xfId="1375" xr:uid="{00000000-0005-0000-0000-00000A040000}"/>
    <cellStyle name="Обычный 20 2 3 2 4" xfId="1300" xr:uid="{00000000-0005-0000-0000-00000B040000}"/>
    <cellStyle name="Обычный 20 2 3 3" xfId="930" xr:uid="{00000000-0005-0000-0000-00000C040000}"/>
    <cellStyle name="Обычный 20 2 3 3 2" xfId="931" xr:uid="{00000000-0005-0000-0000-00000D040000}"/>
    <cellStyle name="Обычный 20 2 3 3 2 2" xfId="932" xr:uid="{00000000-0005-0000-0000-00000E040000}"/>
    <cellStyle name="Обычный 20 2 3 3 2 2 2" xfId="933" xr:uid="{00000000-0005-0000-0000-00000F040000}"/>
    <cellStyle name="Обычный 20 2 3 3 2 2 2 2" xfId="1305" xr:uid="{00000000-0005-0000-0000-000010040000}"/>
    <cellStyle name="Обычный 20 2 3 3 2 2 3" xfId="1304" xr:uid="{00000000-0005-0000-0000-000011040000}"/>
    <cellStyle name="Обычный 20 2 3 3 2 3" xfId="1303" xr:uid="{00000000-0005-0000-0000-000012040000}"/>
    <cellStyle name="Обычный 20 2 3 3 3" xfId="1302" xr:uid="{00000000-0005-0000-0000-000013040000}"/>
    <cellStyle name="Обычный 20 2 3 4" xfId="934" xr:uid="{00000000-0005-0000-0000-000014040000}"/>
    <cellStyle name="Обычный 20 2 3 4 2" xfId="1306" xr:uid="{00000000-0005-0000-0000-000015040000}"/>
    <cellStyle name="Обычный 20 2 3 5" xfId="1192" xr:uid="{00000000-0005-0000-0000-000016040000}"/>
    <cellStyle name="Обычный 20 2 3 5 2" xfId="1376" xr:uid="{00000000-0005-0000-0000-000017040000}"/>
    <cellStyle name="Обычный 20 2 3 6" xfId="1299" xr:uid="{00000000-0005-0000-0000-000018040000}"/>
    <cellStyle name="Обычный 20 2 4" xfId="935" xr:uid="{00000000-0005-0000-0000-000019040000}"/>
    <cellStyle name="Обычный 20 2 4 2" xfId="936" xr:uid="{00000000-0005-0000-0000-00001A040000}"/>
    <cellStyle name="Обычный 20 2 4 2 2" xfId="1308" xr:uid="{00000000-0005-0000-0000-00001B040000}"/>
    <cellStyle name="Обычный 20 2 4 3" xfId="1193" xr:uid="{00000000-0005-0000-0000-00001C040000}"/>
    <cellStyle name="Обычный 20 2 4 3 2" xfId="1377" xr:uid="{00000000-0005-0000-0000-00001D040000}"/>
    <cellStyle name="Обычный 20 2 4 4" xfId="1307" xr:uid="{00000000-0005-0000-0000-00001E040000}"/>
    <cellStyle name="Обычный 20 2 5" xfId="1194" xr:uid="{00000000-0005-0000-0000-00001F040000}"/>
    <cellStyle name="Обычный 20 2 5 2" xfId="1378" xr:uid="{00000000-0005-0000-0000-000020040000}"/>
    <cellStyle name="Обычный 20 3" xfId="937" xr:uid="{00000000-0005-0000-0000-000021040000}"/>
    <cellStyle name="Обычный 20 3 2" xfId="938" xr:uid="{00000000-0005-0000-0000-000022040000}"/>
    <cellStyle name="Обычный 20 3 2 2" xfId="939" xr:uid="{00000000-0005-0000-0000-000023040000}"/>
    <cellStyle name="Обычный 20 3 2 2 2" xfId="940" xr:uid="{00000000-0005-0000-0000-000024040000}"/>
    <cellStyle name="Обычный 20 3 2 2 2 2" xfId="941" xr:uid="{00000000-0005-0000-0000-000025040000}"/>
    <cellStyle name="Обычный 20 3 2 2 2 2 2" xfId="942" xr:uid="{00000000-0005-0000-0000-000026040000}"/>
    <cellStyle name="Обычный 20 3 2 2 2 2 2 2" xfId="943" xr:uid="{00000000-0005-0000-0000-000027040000}"/>
    <cellStyle name="Обычный 20 3 2 2 2 2 2 2 2" xfId="1315" xr:uid="{00000000-0005-0000-0000-000028040000}"/>
    <cellStyle name="Обычный 20 3 2 2 2 2 2 3" xfId="1314" xr:uid="{00000000-0005-0000-0000-000029040000}"/>
    <cellStyle name="Обычный 20 3 2 2 2 2 3" xfId="944" xr:uid="{00000000-0005-0000-0000-00002A040000}"/>
    <cellStyle name="Обычный 20 3 2 2 2 2 3 2" xfId="945" xr:uid="{00000000-0005-0000-0000-00002B040000}"/>
    <cellStyle name="Обычный 20 3 2 2 2 2 3 2 2" xfId="1317" xr:uid="{00000000-0005-0000-0000-00002C040000}"/>
    <cellStyle name="Обычный 20 3 2 2 2 2 3 3" xfId="1316" xr:uid="{00000000-0005-0000-0000-00002D040000}"/>
    <cellStyle name="Обычный 20 3 2 2 2 2 4" xfId="1313" xr:uid="{00000000-0005-0000-0000-00002E040000}"/>
    <cellStyle name="Обычный 20 3 2 2 2 3" xfId="1195" xr:uid="{00000000-0005-0000-0000-00002F040000}"/>
    <cellStyle name="Обычный 20 3 2 2 2 3 2" xfId="1379" xr:uid="{00000000-0005-0000-0000-000030040000}"/>
    <cellStyle name="Обычный 20 3 2 2 2 4" xfId="1312" xr:uid="{00000000-0005-0000-0000-000031040000}"/>
    <cellStyle name="Обычный 20 3 2 2 3" xfId="946" xr:uid="{00000000-0005-0000-0000-000032040000}"/>
    <cellStyle name="Обычный 20 3 2 2 3 2" xfId="947" xr:uid="{00000000-0005-0000-0000-000033040000}"/>
    <cellStyle name="Обычный 20 3 2 2 3 2 2" xfId="948" xr:uid="{00000000-0005-0000-0000-000034040000}"/>
    <cellStyle name="Обычный 20 3 2 2 3 2 2 2" xfId="949" xr:uid="{00000000-0005-0000-0000-000035040000}"/>
    <cellStyle name="Обычный 20 3 2 2 3 2 2 2 2" xfId="1321" xr:uid="{00000000-0005-0000-0000-000036040000}"/>
    <cellStyle name="Обычный 20 3 2 2 3 2 2 3" xfId="1320" xr:uid="{00000000-0005-0000-0000-000037040000}"/>
    <cellStyle name="Обычный 20 3 2 2 3 2 3" xfId="1319" xr:uid="{00000000-0005-0000-0000-000038040000}"/>
    <cellStyle name="Обычный 20 3 2 2 3 3" xfId="1318" xr:uid="{00000000-0005-0000-0000-000039040000}"/>
    <cellStyle name="Обычный 20 3 2 2 4" xfId="950" xr:uid="{00000000-0005-0000-0000-00003A040000}"/>
    <cellStyle name="Обычный 20 3 2 2 4 2" xfId="1322" xr:uid="{00000000-0005-0000-0000-00003B040000}"/>
    <cellStyle name="Обычный 20 3 2 2 5" xfId="1196" xr:uid="{00000000-0005-0000-0000-00003C040000}"/>
    <cellStyle name="Обычный 20 3 2 2 5 2" xfId="1380" xr:uid="{00000000-0005-0000-0000-00003D040000}"/>
    <cellStyle name="Обычный 20 3 2 2 6" xfId="1311" xr:uid="{00000000-0005-0000-0000-00003E040000}"/>
    <cellStyle name="Обычный 20 3 2 3" xfId="951" xr:uid="{00000000-0005-0000-0000-00003F040000}"/>
    <cellStyle name="Обычный 20 3 2 3 2" xfId="1323" xr:uid="{00000000-0005-0000-0000-000040040000}"/>
    <cellStyle name="Обычный 20 3 2 4" xfId="952" xr:uid="{00000000-0005-0000-0000-000041040000}"/>
    <cellStyle name="Обычный 20 3 2 4 2" xfId="1165" xr:uid="{00000000-0005-0000-0000-000042040000}"/>
    <cellStyle name="Обычный 20 3 2 4 2 2" xfId="1357" xr:uid="{00000000-0005-0000-0000-000043040000}"/>
    <cellStyle name="Обычный 20 3 2 4 3" xfId="1175" xr:uid="{00000000-0005-0000-0000-000044040000}"/>
    <cellStyle name="Обычный 20 3 2 4 3 2" xfId="1366" xr:uid="{00000000-0005-0000-0000-000045040000}"/>
    <cellStyle name="Обычный 20 3 2 4 4" xfId="1218" xr:uid="{00000000-0005-0000-0000-000046040000}"/>
    <cellStyle name="Обычный 20 3 2 4 4 2" xfId="1390" xr:uid="{00000000-0005-0000-0000-000047040000}"/>
    <cellStyle name="Обычный 20 3 2 4 5" xfId="1219" xr:uid="{00000000-0005-0000-0000-000048040000}"/>
    <cellStyle name="Обычный 20 3 2 4 5 2" xfId="1391" xr:uid="{00000000-0005-0000-0000-000049040000}"/>
    <cellStyle name="Обычный 20 3 2 4 6" xfId="1233" xr:uid="{00000000-0005-0000-0000-00004A040000}"/>
    <cellStyle name="Обычный 20 3 2 4 6 2" xfId="1404" xr:uid="{00000000-0005-0000-0000-00004B040000}"/>
    <cellStyle name="Обычный 20 3 2 4 7" xfId="1241" xr:uid="{00000000-0005-0000-0000-00004C040000}"/>
    <cellStyle name="Обычный 20 3 2 4 7 2" xfId="1251" xr:uid="{00000000-0005-0000-0000-00004D040000}"/>
    <cellStyle name="Обычный 20 3 2 4 7 2 2" xfId="1263" xr:uid="{00000000-0005-0000-0000-00004E040000}"/>
    <cellStyle name="Обычный 20 3 2 4 7 2 2 2" xfId="1271" xr:uid="{00000000-0005-0000-0000-00004F040000}"/>
    <cellStyle name="Обычный 20 3 2 4 7 2 2 2 2" xfId="1442" xr:uid="{00000000-0005-0000-0000-000050040000}"/>
    <cellStyle name="Обычный 20 3 2 4 7 2 2 3" xfId="1275" xr:uid="{00000000-0005-0000-0000-000051040000}"/>
    <cellStyle name="Обычный 20 3 2 4 7 2 2 3 2" xfId="1446" xr:uid="{00000000-0005-0000-0000-000052040000}"/>
    <cellStyle name="Обычный 20 3 2 4 7 2 2 3 3" xfId="1447" xr:uid="{00000000-0005-0000-0000-000053040000}"/>
    <cellStyle name="Обычный 20 3 2 4 7 2 2 3 3 2" xfId="1456" xr:uid="{00000000-0005-0000-0000-000054040000}"/>
    <cellStyle name="Обычный 20 3 2 4 7 2 2 4" xfId="1434" xr:uid="{00000000-0005-0000-0000-000055040000}"/>
    <cellStyle name="Обычный 20 3 2 4 7 2 3" xfId="1422" xr:uid="{00000000-0005-0000-0000-000056040000}"/>
    <cellStyle name="Обычный 20 3 2 4 7 3" xfId="1412" xr:uid="{00000000-0005-0000-0000-000057040000}"/>
    <cellStyle name="Обычный 20 3 2 4 8" xfId="1324" xr:uid="{00000000-0005-0000-0000-000058040000}"/>
    <cellStyle name="Обычный 20 3 2 5" xfId="1234" xr:uid="{00000000-0005-0000-0000-000059040000}"/>
    <cellStyle name="Обычный 20 3 2 5 2" xfId="1405" xr:uid="{00000000-0005-0000-0000-00005A040000}"/>
    <cellStyle name="Обычный 20 3 2 6" xfId="1310" xr:uid="{00000000-0005-0000-0000-00005B040000}"/>
    <cellStyle name="Обычный 20 3 3" xfId="953" xr:uid="{00000000-0005-0000-0000-00005C040000}"/>
    <cellStyle name="Обычный 20 3 3 2" xfId="1325" xr:uid="{00000000-0005-0000-0000-00005D040000}"/>
    <cellStyle name="Обычный 20 3 4" xfId="1197" xr:uid="{00000000-0005-0000-0000-00005E040000}"/>
    <cellStyle name="Обычный 20 3 4 2" xfId="1381" xr:uid="{00000000-0005-0000-0000-00005F040000}"/>
    <cellStyle name="Обычный 20 3 5" xfId="1309" xr:uid="{00000000-0005-0000-0000-000060040000}"/>
    <cellStyle name="Обычный 20 4" xfId="954" xr:uid="{00000000-0005-0000-0000-000061040000}"/>
    <cellStyle name="Обычный 20 4 2" xfId="1326" xr:uid="{00000000-0005-0000-0000-000062040000}"/>
    <cellStyle name="Обычный 20 5" xfId="1235" xr:uid="{00000000-0005-0000-0000-000063040000}"/>
    <cellStyle name="Обычный 20 5 2" xfId="1406" xr:uid="{00000000-0005-0000-0000-000064040000}"/>
    <cellStyle name="Обычный 20 6" xfId="1298" xr:uid="{00000000-0005-0000-0000-000065040000}"/>
    <cellStyle name="Обычный 21" xfId="955" xr:uid="{00000000-0005-0000-0000-000066040000}"/>
    <cellStyle name="Обычный 21 2" xfId="956" xr:uid="{00000000-0005-0000-0000-000067040000}"/>
    <cellStyle name="Обычный 21 2 2" xfId="1198" xr:uid="{00000000-0005-0000-0000-000068040000}"/>
    <cellStyle name="Обычный 21 3" xfId="957" xr:uid="{00000000-0005-0000-0000-000069040000}"/>
    <cellStyle name="Обычный 21 3 2" xfId="958" xr:uid="{00000000-0005-0000-0000-00006A040000}"/>
    <cellStyle name="Обычный 21 3 2 2" xfId="1329" xr:uid="{00000000-0005-0000-0000-00006B040000}"/>
    <cellStyle name="Обычный 21 3 3" xfId="1199" xr:uid="{00000000-0005-0000-0000-00006C040000}"/>
    <cellStyle name="Обычный 21 3 3 2" xfId="1382" xr:uid="{00000000-0005-0000-0000-00006D040000}"/>
    <cellStyle name="Обычный 21 3 4" xfId="1328" xr:uid="{00000000-0005-0000-0000-00006E040000}"/>
    <cellStyle name="Обычный 21 4" xfId="959" xr:uid="{00000000-0005-0000-0000-00006F040000}"/>
    <cellStyle name="Обычный 21 4 2" xfId="1330" xr:uid="{00000000-0005-0000-0000-000070040000}"/>
    <cellStyle name="Обычный 21 5" xfId="1200" xr:uid="{00000000-0005-0000-0000-000071040000}"/>
    <cellStyle name="Обычный 21 6" xfId="1327" xr:uid="{00000000-0005-0000-0000-000072040000}"/>
    <cellStyle name="Обычный 21_Лист5" xfId="960" xr:uid="{00000000-0005-0000-0000-000073040000}"/>
    <cellStyle name="Обычный 22" xfId="961" xr:uid="{00000000-0005-0000-0000-000074040000}"/>
    <cellStyle name="Обычный 22 2" xfId="962" xr:uid="{00000000-0005-0000-0000-000075040000}"/>
    <cellStyle name="Обычный 23" xfId="963" xr:uid="{00000000-0005-0000-0000-000076040000}"/>
    <cellStyle name="Обычный 24" xfId="964" xr:uid="{00000000-0005-0000-0000-000077040000}"/>
    <cellStyle name="Обычный 24 2" xfId="965" xr:uid="{00000000-0005-0000-0000-000078040000}"/>
    <cellStyle name="Обычный 24 2 2" xfId="966" xr:uid="{00000000-0005-0000-0000-000079040000}"/>
    <cellStyle name="Обычный 24 2 3" xfId="967" xr:uid="{00000000-0005-0000-0000-00007A040000}"/>
    <cellStyle name="Обычный 24 2 3 2" xfId="1332" xr:uid="{00000000-0005-0000-0000-00007B040000}"/>
    <cellStyle name="Обычный 24 2 4" xfId="1201" xr:uid="{00000000-0005-0000-0000-00007C040000}"/>
    <cellStyle name="Обычный 24 2 4 2" xfId="1383" xr:uid="{00000000-0005-0000-0000-00007D040000}"/>
    <cellStyle name="Обычный 24 2 5" xfId="1331" xr:uid="{00000000-0005-0000-0000-00007E040000}"/>
    <cellStyle name="Обычный 25" xfId="968" xr:uid="{00000000-0005-0000-0000-00007F040000}"/>
    <cellStyle name="Обычный 25 2" xfId="969" xr:uid="{00000000-0005-0000-0000-000080040000}"/>
    <cellStyle name="Обычный 26" xfId="970" xr:uid="{00000000-0005-0000-0000-000081040000}"/>
    <cellStyle name="Обычный 27" xfId="971" xr:uid="{00000000-0005-0000-0000-000082040000}"/>
    <cellStyle name="Обычный 27 2" xfId="1236" xr:uid="{00000000-0005-0000-0000-000083040000}"/>
    <cellStyle name="Обычный 27 2 2" xfId="1407" xr:uid="{00000000-0005-0000-0000-000084040000}"/>
    <cellStyle name="Обычный 28" xfId="972" xr:uid="{00000000-0005-0000-0000-000085040000}"/>
    <cellStyle name="Обычный 29" xfId="973" xr:uid="{00000000-0005-0000-0000-000086040000}"/>
    <cellStyle name="Обычный 29 2" xfId="974" xr:uid="{00000000-0005-0000-0000-000087040000}"/>
    <cellStyle name="Обычный 29 2 2" xfId="975" xr:uid="{00000000-0005-0000-0000-000088040000}"/>
    <cellStyle name="Обычный 29 2 2 2" xfId="1335" xr:uid="{00000000-0005-0000-0000-000089040000}"/>
    <cellStyle name="Обычный 29 2 3" xfId="976" xr:uid="{00000000-0005-0000-0000-00008A040000}"/>
    <cellStyle name="Обычный 29 2 3 2" xfId="1220" xr:uid="{00000000-0005-0000-0000-00008B040000}"/>
    <cellStyle name="Обычный 29 2 3 2 2" xfId="1221" xr:uid="{00000000-0005-0000-0000-00008C040000}"/>
    <cellStyle name="Обычный 29 2 3 2 2 2" xfId="1265" xr:uid="{00000000-0005-0000-0000-00008D040000}"/>
    <cellStyle name="Обычный 29 2 3 2 2 2 2" xfId="1436" xr:uid="{00000000-0005-0000-0000-00008E040000}"/>
    <cellStyle name="Обычный 29 2 3 2 2 2 2 2" xfId="1461" xr:uid="{00000000-0005-0000-0000-00008F040000}"/>
    <cellStyle name="Обычный 29 2 3 2 2 3" xfId="1393" xr:uid="{00000000-0005-0000-0000-000090040000}"/>
    <cellStyle name="Обычный 29 2 3 2 3" xfId="1237" xr:uid="{00000000-0005-0000-0000-000091040000}"/>
    <cellStyle name="Обычный 29 2 3 2 3 2" xfId="1260" xr:uid="{00000000-0005-0000-0000-000092040000}"/>
    <cellStyle name="Обычный 29 2 3 2 3 2 2" xfId="1431" xr:uid="{00000000-0005-0000-0000-000093040000}"/>
    <cellStyle name="Обычный 29 2 3 2 3 2 2 2" xfId="1465" xr:uid="{00000000-0005-0000-0000-000094040000}"/>
    <cellStyle name="Обычный 29 2 3 2 3 3" xfId="1408" xr:uid="{00000000-0005-0000-0000-000095040000}"/>
    <cellStyle name="Обычный 29 2 3 2 4" xfId="1261" xr:uid="{00000000-0005-0000-0000-000096040000}"/>
    <cellStyle name="Обычный 29 2 3 2 4 2" xfId="1432" xr:uid="{00000000-0005-0000-0000-000097040000}"/>
    <cellStyle name="Обычный 29 2 3 2 4 2 2" xfId="1470" xr:uid="{00000000-0005-0000-0000-000098040000}"/>
    <cellStyle name="Обычный 29 2 3 2 4 2 3" xfId="1476" xr:uid="{00000000-0005-0000-0000-000099040000}"/>
    <cellStyle name="Обычный 29 2 3 2 4 2 4" xfId="1471" xr:uid="{00000000-0005-0000-0000-00009A040000}"/>
    <cellStyle name="Обычный 29 2 3 2 5" xfId="1269" xr:uid="{00000000-0005-0000-0000-00009B040000}"/>
    <cellStyle name="Обычный 29 2 3 2 5 2" xfId="1440" xr:uid="{00000000-0005-0000-0000-00009C040000}"/>
    <cellStyle name="Обычный 29 2 3 2 5 2 2" xfId="1475" xr:uid="{00000000-0005-0000-0000-00009D040000}"/>
    <cellStyle name="Обычный 29 2 3 2 6" xfId="1392" xr:uid="{00000000-0005-0000-0000-00009E040000}"/>
    <cellStyle name="Обычный 29 2 3 2 7" xfId="1460" xr:uid="{00000000-0005-0000-0000-00009F040000}"/>
    <cellStyle name="Обычный 29 2 3 3" xfId="1238" xr:uid="{00000000-0005-0000-0000-0000A0040000}"/>
    <cellStyle name="Обычный 29 2 3 3 2" xfId="1409" xr:uid="{00000000-0005-0000-0000-0000A1040000}"/>
    <cellStyle name="Обычный 29 2 3 4" xfId="1336" xr:uid="{00000000-0005-0000-0000-0000A2040000}"/>
    <cellStyle name="Обычный 29 2 4" xfId="1202" xr:uid="{00000000-0005-0000-0000-0000A3040000}"/>
    <cellStyle name="Обычный 29 2 4 2" xfId="1384" xr:uid="{00000000-0005-0000-0000-0000A4040000}"/>
    <cellStyle name="Обычный 29 2 5" xfId="1334" xr:uid="{00000000-0005-0000-0000-0000A5040000}"/>
    <cellStyle name="Обычный 29 3" xfId="977" xr:uid="{00000000-0005-0000-0000-0000A6040000}"/>
    <cellStyle name="Обычный 29 3 2" xfId="1337" xr:uid="{00000000-0005-0000-0000-0000A7040000}"/>
    <cellStyle name="Обычный 29 4" xfId="1203" xr:uid="{00000000-0005-0000-0000-0000A8040000}"/>
    <cellStyle name="Обычный 29 4 2" xfId="1385" xr:uid="{00000000-0005-0000-0000-0000A9040000}"/>
    <cellStyle name="Обычный 29 5" xfId="1333" xr:uid="{00000000-0005-0000-0000-0000AA040000}"/>
    <cellStyle name="Обычный 3" xfId="978" xr:uid="{00000000-0005-0000-0000-0000AB040000}"/>
    <cellStyle name="Обычный 3 2" xfId="979" xr:uid="{00000000-0005-0000-0000-0000AC040000}"/>
    <cellStyle name="Обычный 3 2 2" xfId="980" xr:uid="{00000000-0005-0000-0000-0000AD040000}"/>
    <cellStyle name="Обычный 3 2_Лист5" xfId="981" xr:uid="{00000000-0005-0000-0000-0000AE040000}"/>
    <cellStyle name="Обычный 3 3" xfId="982" xr:uid="{00000000-0005-0000-0000-0000AF040000}"/>
    <cellStyle name="Обычный 3 3 2" xfId="983" xr:uid="{00000000-0005-0000-0000-0000B0040000}"/>
    <cellStyle name="Обычный 3 3 3" xfId="984" xr:uid="{00000000-0005-0000-0000-0000B1040000}"/>
    <cellStyle name="Обычный 30" xfId="985" xr:uid="{00000000-0005-0000-0000-0000B2040000}"/>
    <cellStyle name="Обычный 31" xfId="986" xr:uid="{00000000-0005-0000-0000-0000B3040000}"/>
    <cellStyle name="Обычный 31 2" xfId="987" xr:uid="{00000000-0005-0000-0000-0000B4040000}"/>
    <cellStyle name="Обычный 31 2 2" xfId="1339" xr:uid="{00000000-0005-0000-0000-0000B5040000}"/>
    <cellStyle name="Обычный 31 3" xfId="1204" xr:uid="{00000000-0005-0000-0000-0000B6040000}"/>
    <cellStyle name="Обычный 31 3 2" xfId="1386" xr:uid="{00000000-0005-0000-0000-0000B7040000}"/>
    <cellStyle name="Обычный 31 4" xfId="1338" xr:uid="{00000000-0005-0000-0000-0000B8040000}"/>
    <cellStyle name="Обычный 32" xfId="988" xr:uid="{00000000-0005-0000-0000-0000B9040000}"/>
    <cellStyle name="Обычный 32 2" xfId="1340" xr:uid="{00000000-0005-0000-0000-0000BA040000}"/>
    <cellStyle name="Обычный 33" xfId="989" xr:uid="{00000000-0005-0000-0000-0000BB040000}"/>
    <cellStyle name="Обычный 33 2" xfId="1341" xr:uid="{00000000-0005-0000-0000-0000BC040000}"/>
    <cellStyle name="Обычный 34" xfId="990" xr:uid="{00000000-0005-0000-0000-0000BD040000}"/>
    <cellStyle name="Обычный 34 2" xfId="1164" xr:uid="{00000000-0005-0000-0000-0000BE040000}"/>
    <cellStyle name="Обычный 34 2 2" xfId="1356" xr:uid="{00000000-0005-0000-0000-0000BF040000}"/>
    <cellStyle name="Обычный 34 3" xfId="1167" xr:uid="{00000000-0005-0000-0000-0000C0040000}"/>
    <cellStyle name="Обычный 34 3 2" xfId="1359" xr:uid="{00000000-0005-0000-0000-0000C1040000}"/>
    <cellStyle name="Обычный 34 4" xfId="1222" xr:uid="{00000000-0005-0000-0000-0000C2040000}"/>
    <cellStyle name="Обычный 34 4 2" xfId="1394" xr:uid="{00000000-0005-0000-0000-0000C3040000}"/>
    <cellStyle name="Обычный 34 5" xfId="1223" xr:uid="{00000000-0005-0000-0000-0000C4040000}"/>
    <cellStyle name="Обычный 34 6" xfId="1226" xr:uid="{00000000-0005-0000-0000-0000C5040000}"/>
    <cellStyle name="Обычный 34 6 2" xfId="1397" xr:uid="{00000000-0005-0000-0000-0000C6040000}"/>
    <cellStyle name="Обычный 34 7" xfId="1239" xr:uid="{00000000-0005-0000-0000-0000C7040000}"/>
    <cellStyle name="Обычный 34 7 2" xfId="1250" xr:uid="{00000000-0005-0000-0000-0000C8040000}"/>
    <cellStyle name="Обычный 34 7 2 2" xfId="1262" xr:uid="{00000000-0005-0000-0000-0000C9040000}"/>
    <cellStyle name="Обычный 34 7 2 2 2" xfId="1270" xr:uid="{00000000-0005-0000-0000-0000CA040000}"/>
    <cellStyle name="Обычный 34 7 2 2 2 2" xfId="1441" xr:uid="{00000000-0005-0000-0000-0000CB040000}"/>
    <cellStyle name="Обычный 34 7 2 2 3" xfId="1274" xr:uid="{00000000-0005-0000-0000-0000CC040000}"/>
    <cellStyle name="Обычный 34 7 2 2 3 2" xfId="1445" xr:uid="{00000000-0005-0000-0000-0000CD040000}"/>
    <cellStyle name="Обычный 34 7 2 2 3 3" xfId="1448" xr:uid="{00000000-0005-0000-0000-0000CE040000}"/>
    <cellStyle name="Обычный 34 7 2 2 3 3 2" xfId="1457" xr:uid="{00000000-0005-0000-0000-0000CF040000}"/>
    <cellStyle name="Обычный 34 7 2 2 3 4" xfId="1450" xr:uid="{00000000-0005-0000-0000-0000D0040000}"/>
    <cellStyle name="Обычный 34 7 2 2 3 4 2" xfId="1454" xr:uid="{00000000-0005-0000-0000-0000D1040000}"/>
    <cellStyle name="Обычный 34 7 2 2 3 4 2 2" xfId="1458" xr:uid="{00000000-0005-0000-0000-0000D2040000}"/>
    <cellStyle name="Обычный 34 7 2 2 3 4 2 2 2" xfId="1473" xr:uid="{00000000-0005-0000-0000-0000D3040000}"/>
    <cellStyle name="Обычный 34 7 2 2 4" xfId="1433" xr:uid="{00000000-0005-0000-0000-0000D4040000}"/>
    <cellStyle name="Обычный 34 7 2 3" xfId="1421" xr:uid="{00000000-0005-0000-0000-0000D5040000}"/>
    <cellStyle name="Обычный 34 7 3" xfId="1410" xr:uid="{00000000-0005-0000-0000-0000D6040000}"/>
    <cellStyle name="Обычный 34 8" xfId="1342" xr:uid="{00000000-0005-0000-0000-0000D7040000}"/>
    <cellStyle name="Обычный 35" xfId="991" xr:uid="{00000000-0005-0000-0000-0000D8040000}"/>
    <cellStyle name="Обычный 35 2" xfId="1173" xr:uid="{00000000-0005-0000-0000-0000D9040000}"/>
    <cellStyle name="Обычный 35 2 2" xfId="1365" xr:uid="{00000000-0005-0000-0000-0000DA040000}"/>
    <cellStyle name="Обычный 35 3" xfId="1224" xr:uid="{00000000-0005-0000-0000-0000DB040000}"/>
    <cellStyle name="Обычный 35 3 2" xfId="1252" xr:uid="{00000000-0005-0000-0000-0000DC040000}"/>
    <cellStyle name="Обычный 35 3 2 2" xfId="1423" xr:uid="{00000000-0005-0000-0000-0000DD040000}"/>
    <cellStyle name="Обычный 35 3 2 3" xfId="1462" xr:uid="{00000000-0005-0000-0000-0000DE040000}"/>
    <cellStyle name="Обычный 35 3 3" xfId="1395" xr:uid="{00000000-0005-0000-0000-0000DF040000}"/>
    <cellStyle name="Обычный 35 4" xfId="1240" xr:uid="{00000000-0005-0000-0000-0000E0040000}"/>
    <cellStyle name="Обычный 35 4 2" xfId="1411" xr:uid="{00000000-0005-0000-0000-0000E1040000}"/>
    <cellStyle name="Обычный 35 5" xfId="1242" xr:uid="{00000000-0005-0000-0000-0000E2040000}"/>
    <cellStyle name="Обычный 35 5 2" xfId="1247" xr:uid="{00000000-0005-0000-0000-0000E3040000}"/>
    <cellStyle name="Обычный 35 5 2 2" xfId="1258" xr:uid="{00000000-0005-0000-0000-0000E4040000}"/>
    <cellStyle name="Обычный 35 5 2 2 2" xfId="1429" xr:uid="{00000000-0005-0000-0000-0000E5040000}"/>
    <cellStyle name="Обычный 35 5 2 3" xfId="1418" xr:uid="{00000000-0005-0000-0000-0000E6040000}"/>
    <cellStyle name="Обычный 35 5 3" xfId="1413" xr:uid="{00000000-0005-0000-0000-0000E7040000}"/>
    <cellStyle name="Обычный 35 6" xfId="1343" xr:uid="{00000000-0005-0000-0000-0000E8040000}"/>
    <cellStyle name="Обычный 36" xfId="1163" xr:uid="{00000000-0005-0000-0000-0000E9040000}"/>
    <cellStyle name="Обычный 36 2" xfId="1355" xr:uid="{00000000-0005-0000-0000-0000EA040000}"/>
    <cellStyle name="Обычный 37" xfId="1168" xr:uid="{00000000-0005-0000-0000-0000EB040000}"/>
    <cellStyle name="Обычный 37 2" xfId="1360" xr:uid="{00000000-0005-0000-0000-0000EC040000}"/>
    <cellStyle name="Обычный 38" xfId="1169" xr:uid="{00000000-0005-0000-0000-0000ED040000}"/>
    <cellStyle name="Обычный 38 2" xfId="1227" xr:uid="{00000000-0005-0000-0000-0000EE040000}"/>
    <cellStyle name="Обычный 38 2 2" xfId="1266" xr:uid="{00000000-0005-0000-0000-0000EF040000}"/>
    <cellStyle name="Обычный 38 2 2 2" xfId="1437" xr:uid="{00000000-0005-0000-0000-0000F0040000}"/>
    <cellStyle name="Обычный 38 2 2 3" xfId="1467" xr:uid="{00000000-0005-0000-0000-0000F1040000}"/>
    <cellStyle name="Обычный 38 2 3" xfId="1398" xr:uid="{00000000-0005-0000-0000-0000F2040000}"/>
    <cellStyle name="Обычный 38 3" xfId="1361" xr:uid="{00000000-0005-0000-0000-0000F3040000}"/>
    <cellStyle name="Обычный 39" xfId="1170" xr:uid="{00000000-0005-0000-0000-0000F4040000}"/>
    <cellStyle name="Обычный 39 2" xfId="1362" xr:uid="{00000000-0005-0000-0000-0000F5040000}"/>
    <cellStyle name="Обычный 4" xfId="992" xr:uid="{00000000-0005-0000-0000-0000F6040000}"/>
    <cellStyle name="Обычный 4 2" xfId="993" xr:uid="{00000000-0005-0000-0000-0000F7040000}"/>
    <cellStyle name="Обычный 4 2 2" xfId="994" xr:uid="{00000000-0005-0000-0000-0000F8040000}"/>
    <cellStyle name="Обычный 4 2 3" xfId="1453" xr:uid="{00000000-0005-0000-0000-0000F9040000}"/>
    <cellStyle name="Обычный 4 2_Лист5" xfId="995" xr:uid="{00000000-0005-0000-0000-0000FA040000}"/>
    <cellStyle name="Обычный 40" xfId="1171" xr:uid="{00000000-0005-0000-0000-0000FB040000}"/>
    <cellStyle name="Обычный 40 2" xfId="1228" xr:uid="{00000000-0005-0000-0000-0000FC040000}"/>
    <cellStyle name="Обычный 40 2 2" xfId="1267" xr:uid="{00000000-0005-0000-0000-0000FD040000}"/>
    <cellStyle name="Обычный 40 2 2 2" xfId="1438" xr:uid="{00000000-0005-0000-0000-0000FE040000}"/>
    <cellStyle name="Обычный 40 2 2 3" xfId="1468" xr:uid="{00000000-0005-0000-0000-0000FF040000}"/>
    <cellStyle name="Обычный 40 2 3" xfId="1399" xr:uid="{00000000-0005-0000-0000-000000050000}"/>
    <cellStyle name="Обычный 40 3" xfId="1363" xr:uid="{00000000-0005-0000-0000-000001050000}"/>
    <cellStyle name="Обычный 41" xfId="1172" xr:uid="{00000000-0005-0000-0000-000002050000}"/>
    <cellStyle name="Обычный 41 2" xfId="1364" xr:uid="{00000000-0005-0000-0000-000003050000}"/>
    <cellStyle name="Обычный 42" xfId="1225" xr:uid="{00000000-0005-0000-0000-000004050000}"/>
    <cellStyle name="Обычный 42 2" xfId="1396" xr:uid="{00000000-0005-0000-0000-000005050000}"/>
    <cellStyle name="Обычный 43" xfId="1452" xr:uid="{00000000-0005-0000-0000-000006050000}"/>
    <cellStyle name="Обычный 43 2" xfId="1469" xr:uid="{00000000-0005-0000-0000-000007050000}"/>
    <cellStyle name="Обычный 44" xfId="1463" xr:uid="{00000000-0005-0000-0000-000008050000}"/>
    <cellStyle name="Обычный 5" xfId="996" xr:uid="{00000000-0005-0000-0000-000009050000}"/>
    <cellStyle name="Обычный 5 2" xfId="997" xr:uid="{00000000-0005-0000-0000-00000A050000}"/>
    <cellStyle name="Обычный 5 2 2" xfId="998" xr:uid="{00000000-0005-0000-0000-00000B050000}"/>
    <cellStyle name="Обычный 5 2 3" xfId="999" xr:uid="{00000000-0005-0000-0000-00000C050000}"/>
    <cellStyle name="Обычный 5 2 3 2" xfId="1000" xr:uid="{00000000-0005-0000-0000-00000D050000}"/>
    <cellStyle name="Обычный 5 2_Лист5" xfId="1001" xr:uid="{00000000-0005-0000-0000-00000E050000}"/>
    <cellStyle name="Обычный 6" xfId="1002" xr:uid="{00000000-0005-0000-0000-00000F050000}"/>
    <cellStyle name="Обычный 6 2" xfId="1003" xr:uid="{00000000-0005-0000-0000-000010050000}"/>
    <cellStyle name="Обычный 7" xfId="1004" xr:uid="{00000000-0005-0000-0000-000011050000}"/>
    <cellStyle name="Обычный 8" xfId="1005" xr:uid="{00000000-0005-0000-0000-000012050000}"/>
    <cellStyle name="Обычный 9" xfId="1006" xr:uid="{00000000-0005-0000-0000-000013050000}"/>
    <cellStyle name="Обычный_Лист1 2 2" xfId="2" xr:uid="{00000000-0005-0000-0000-000014050000}"/>
    <cellStyle name="Плохой 2" xfId="1007" xr:uid="{00000000-0005-0000-0000-000015050000}"/>
    <cellStyle name="Плохой 2 2" xfId="1008" xr:uid="{00000000-0005-0000-0000-000016050000}"/>
    <cellStyle name="Плохой 2 2 2" xfId="1009" xr:uid="{00000000-0005-0000-0000-000017050000}"/>
    <cellStyle name="Плохой 2 2 2 2" xfId="1010" xr:uid="{00000000-0005-0000-0000-000018050000}"/>
    <cellStyle name="Плохой 2 3" xfId="1011" xr:uid="{00000000-0005-0000-0000-000019050000}"/>
    <cellStyle name="Плохой 2 3 2" xfId="1012" xr:uid="{00000000-0005-0000-0000-00001A050000}"/>
    <cellStyle name="Плохой 2_Лист5" xfId="1013" xr:uid="{00000000-0005-0000-0000-00001B050000}"/>
    <cellStyle name="Плохой 3" xfId="1014" xr:uid="{00000000-0005-0000-0000-00001C050000}"/>
    <cellStyle name="Плохой 3 2" xfId="1015" xr:uid="{00000000-0005-0000-0000-00001D050000}"/>
    <cellStyle name="Плохой 3 2 2" xfId="1016" xr:uid="{00000000-0005-0000-0000-00001E050000}"/>
    <cellStyle name="Плохой 3 2 2 2" xfId="1017" xr:uid="{00000000-0005-0000-0000-00001F050000}"/>
    <cellStyle name="Плохой 3_Лист5" xfId="1018" xr:uid="{00000000-0005-0000-0000-000020050000}"/>
    <cellStyle name="Плохой 4" xfId="1019" xr:uid="{00000000-0005-0000-0000-000021050000}"/>
    <cellStyle name="Плохой 4 2" xfId="1020" xr:uid="{00000000-0005-0000-0000-000022050000}"/>
    <cellStyle name="Плохой 4 2 2" xfId="1021" xr:uid="{00000000-0005-0000-0000-000023050000}"/>
    <cellStyle name="Плохой 5" xfId="1022" xr:uid="{00000000-0005-0000-0000-000024050000}"/>
    <cellStyle name="Плохой 5 2" xfId="1023" xr:uid="{00000000-0005-0000-0000-000025050000}"/>
    <cellStyle name="Плохой 6" xfId="1024" xr:uid="{00000000-0005-0000-0000-000026050000}"/>
    <cellStyle name="Плохой 7" xfId="1025" xr:uid="{00000000-0005-0000-0000-000027050000}"/>
    <cellStyle name="Плохой 8" xfId="1026" xr:uid="{00000000-0005-0000-0000-000028050000}"/>
    <cellStyle name="Плохой 9" xfId="1027" xr:uid="{00000000-0005-0000-0000-000029050000}"/>
    <cellStyle name="Пояснение 2" xfId="1028" xr:uid="{00000000-0005-0000-0000-00002A050000}"/>
    <cellStyle name="Пояснение 2 2" xfId="1029" xr:uid="{00000000-0005-0000-0000-00002B050000}"/>
    <cellStyle name="Пояснение 2 2 2" xfId="1030" xr:uid="{00000000-0005-0000-0000-00002C050000}"/>
    <cellStyle name="Пояснение 2 2 2 2" xfId="1031" xr:uid="{00000000-0005-0000-0000-00002D050000}"/>
    <cellStyle name="Пояснение 2 3" xfId="1032" xr:uid="{00000000-0005-0000-0000-00002E050000}"/>
    <cellStyle name="Пояснение 2 3 2" xfId="1033" xr:uid="{00000000-0005-0000-0000-00002F050000}"/>
    <cellStyle name="Пояснение 2_Лист5" xfId="1034" xr:uid="{00000000-0005-0000-0000-000030050000}"/>
    <cellStyle name="Пояснение 3" xfId="1035" xr:uid="{00000000-0005-0000-0000-000031050000}"/>
    <cellStyle name="Пояснение 3 2" xfId="1036" xr:uid="{00000000-0005-0000-0000-000032050000}"/>
    <cellStyle name="Пояснение 3 2 2" xfId="1037" xr:uid="{00000000-0005-0000-0000-000033050000}"/>
    <cellStyle name="Пояснение 3 2 2 2" xfId="1038" xr:uid="{00000000-0005-0000-0000-000034050000}"/>
    <cellStyle name="Пояснение 3_Лист5" xfId="1039" xr:uid="{00000000-0005-0000-0000-000035050000}"/>
    <cellStyle name="Пояснение 4" xfId="1040" xr:uid="{00000000-0005-0000-0000-000036050000}"/>
    <cellStyle name="Пояснение 4 2" xfId="1041" xr:uid="{00000000-0005-0000-0000-000037050000}"/>
    <cellStyle name="Пояснение 4 2 2" xfId="1042" xr:uid="{00000000-0005-0000-0000-000038050000}"/>
    <cellStyle name="Пояснение 5" xfId="1043" xr:uid="{00000000-0005-0000-0000-000039050000}"/>
    <cellStyle name="Пояснение 5 2" xfId="1044" xr:uid="{00000000-0005-0000-0000-00003A050000}"/>
    <cellStyle name="Пояснение 6" xfId="1045" xr:uid="{00000000-0005-0000-0000-00003B050000}"/>
    <cellStyle name="Пояснение 7" xfId="1046" xr:uid="{00000000-0005-0000-0000-00003C050000}"/>
    <cellStyle name="Пояснение 8" xfId="1047" xr:uid="{00000000-0005-0000-0000-00003D050000}"/>
    <cellStyle name="Пояснение 9" xfId="1048" xr:uid="{00000000-0005-0000-0000-00003E050000}"/>
    <cellStyle name="Примечание 2" xfId="1049" xr:uid="{00000000-0005-0000-0000-00003F050000}"/>
    <cellStyle name="Примечание 3" xfId="1050" xr:uid="{00000000-0005-0000-0000-000040050000}"/>
    <cellStyle name="Примечание 4" xfId="1051" xr:uid="{00000000-0005-0000-0000-000041050000}"/>
    <cellStyle name="Процентный 2" xfId="1052" xr:uid="{00000000-0005-0000-0000-000042050000}"/>
    <cellStyle name="Процентный 2 2" xfId="1053" xr:uid="{00000000-0005-0000-0000-000043050000}"/>
    <cellStyle name="Процентный 2 2 2" xfId="1054" xr:uid="{00000000-0005-0000-0000-000044050000}"/>
    <cellStyle name="Процентный 2 2 2 2" xfId="1055" xr:uid="{00000000-0005-0000-0000-000045050000}"/>
    <cellStyle name="Процентный 2 2 2 2 2" xfId="1205" xr:uid="{00000000-0005-0000-0000-000046050000}"/>
    <cellStyle name="Процентный 2 2 2 3" xfId="1056" xr:uid="{00000000-0005-0000-0000-000047050000}"/>
    <cellStyle name="Процентный 2 2 2 3 2" xfId="1346" xr:uid="{00000000-0005-0000-0000-000048050000}"/>
    <cellStyle name="Процентный 2 2 2 4" xfId="1206" xr:uid="{00000000-0005-0000-0000-000049050000}"/>
    <cellStyle name="Процентный 2 2 2 5" xfId="1345" xr:uid="{00000000-0005-0000-0000-00004A050000}"/>
    <cellStyle name="Процентный 2 2 3" xfId="1057" xr:uid="{00000000-0005-0000-0000-00004B050000}"/>
    <cellStyle name="Процентный 2 2 3 2" xfId="1207" xr:uid="{00000000-0005-0000-0000-00004C050000}"/>
    <cellStyle name="Процентный 2 2 4" xfId="1058" xr:uid="{00000000-0005-0000-0000-00004D050000}"/>
    <cellStyle name="Процентный 2 2 5" xfId="1059" xr:uid="{00000000-0005-0000-0000-00004E050000}"/>
    <cellStyle name="Процентный 2 2 5 2" xfId="1347" xr:uid="{00000000-0005-0000-0000-00004F050000}"/>
    <cellStyle name="Процентный 2 2 6" xfId="1208" xr:uid="{00000000-0005-0000-0000-000050050000}"/>
    <cellStyle name="Процентный 2 2 7" xfId="1344" xr:uid="{00000000-0005-0000-0000-000051050000}"/>
    <cellStyle name="Процентный 2 3" xfId="1060" xr:uid="{00000000-0005-0000-0000-000052050000}"/>
    <cellStyle name="Процентный 2 3 2" xfId="1209" xr:uid="{00000000-0005-0000-0000-000053050000}"/>
    <cellStyle name="Процентный 2 4" xfId="1061" xr:uid="{00000000-0005-0000-0000-000054050000}"/>
    <cellStyle name="Связанная ячейка 2" xfId="1062" xr:uid="{00000000-0005-0000-0000-000055050000}"/>
    <cellStyle name="Связанная ячейка 2 2" xfId="1063" xr:uid="{00000000-0005-0000-0000-000056050000}"/>
    <cellStyle name="Связанная ячейка 2 2 2" xfId="1064" xr:uid="{00000000-0005-0000-0000-000057050000}"/>
    <cellStyle name="Связанная ячейка 2 2 2 2" xfId="1065" xr:uid="{00000000-0005-0000-0000-000058050000}"/>
    <cellStyle name="Связанная ячейка 2 3" xfId="1066" xr:uid="{00000000-0005-0000-0000-000059050000}"/>
    <cellStyle name="Связанная ячейка 2 3 2" xfId="1067" xr:uid="{00000000-0005-0000-0000-00005A050000}"/>
    <cellStyle name="Связанная ячейка 2_Лист5" xfId="1068" xr:uid="{00000000-0005-0000-0000-00005B050000}"/>
    <cellStyle name="Связанная ячейка 3" xfId="1069" xr:uid="{00000000-0005-0000-0000-00005C050000}"/>
    <cellStyle name="Связанная ячейка 3 2" xfId="1070" xr:uid="{00000000-0005-0000-0000-00005D050000}"/>
    <cellStyle name="Связанная ячейка 3 2 2" xfId="1071" xr:uid="{00000000-0005-0000-0000-00005E050000}"/>
    <cellStyle name="Связанная ячейка 3 2 2 2" xfId="1072" xr:uid="{00000000-0005-0000-0000-00005F050000}"/>
    <cellStyle name="Связанная ячейка 3_Лист5" xfId="1073" xr:uid="{00000000-0005-0000-0000-000060050000}"/>
    <cellStyle name="Связанная ячейка 4" xfId="1074" xr:uid="{00000000-0005-0000-0000-000061050000}"/>
    <cellStyle name="Связанная ячейка 4 2" xfId="1075" xr:uid="{00000000-0005-0000-0000-000062050000}"/>
    <cellStyle name="Связанная ячейка 4 2 2" xfId="1076" xr:uid="{00000000-0005-0000-0000-000063050000}"/>
    <cellStyle name="Связанная ячейка 5" xfId="1077" xr:uid="{00000000-0005-0000-0000-000064050000}"/>
    <cellStyle name="Связанная ячейка 5 2" xfId="1078" xr:uid="{00000000-0005-0000-0000-000065050000}"/>
    <cellStyle name="Связанная ячейка 6" xfId="1079" xr:uid="{00000000-0005-0000-0000-000066050000}"/>
    <cellStyle name="Связанная ячейка 7" xfId="1080" xr:uid="{00000000-0005-0000-0000-000067050000}"/>
    <cellStyle name="Связанная ячейка 8" xfId="1081" xr:uid="{00000000-0005-0000-0000-000068050000}"/>
    <cellStyle name="Связанная ячейка 9" xfId="1082" xr:uid="{00000000-0005-0000-0000-000069050000}"/>
    <cellStyle name="Текст предупреждения 2" xfId="1083" xr:uid="{00000000-0005-0000-0000-00006A050000}"/>
    <cellStyle name="Текст предупреждения 2 2" xfId="1084" xr:uid="{00000000-0005-0000-0000-00006B050000}"/>
    <cellStyle name="Текст предупреждения 2 2 2" xfId="1085" xr:uid="{00000000-0005-0000-0000-00006C050000}"/>
    <cellStyle name="Текст предупреждения 2 2 2 2" xfId="1086" xr:uid="{00000000-0005-0000-0000-00006D050000}"/>
    <cellStyle name="Текст предупреждения 2 3" xfId="1087" xr:uid="{00000000-0005-0000-0000-00006E050000}"/>
    <cellStyle name="Текст предупреждения 2 3 2" xfId="1088" xr:uid="{00000000-0005-0000-0000-00006F050000}"/>
    <cellStyle name="Текст предупреждения 2_Лист5" xfId="1089" xr:uid="{00000000-0005-0000-0000-000070050000}"/>
    <cellStyle name="Текст предупреждения 3" xfId="1090" xr:uid="{00000000-0005-0000-0000-000071050000}"/>
    <cellStyle name="Текст предупреждения 3 2" xfId="1091" xr:uid="{00000000-0005-0000-0000-000072050000}"/>
    <cellStyle name="Текст предупреждения 3 2 2" xfId="1092" xr:uid="{00000000-0005-0000-0000-000073050000}"/>
    <cellStyle name="Текст предупреждения 3 2 2 2" xfId="1093" xr:uid="{00000000-0005-0000-0000-000074050000}"/>
    <cellStyle name="Текст предупреждения 3_Лист5" xfId="1094" xr:uid="{00000000-0005-0000-0000-000075050000}"/>
    <cellStyle name="Текст предупреждения 4" xfId="1095" xr:uid="{00000000-0005-0000-0000-000076050000}"/>
    <cellStyle name="Текст предупреждения 4 2" xfId="1096" xr:uid="{00000000-0005-0000-0000-000077050000}"/>
    <cellStyle name="Текст предупреждения 4 2 2" xfId="1097" xr:uid="{00000000-0005-0000-0000-000078050000}"/>
    <cellStyle name="Текст предупреждения 5" xfId="1098" xr:uid="{00000000-0005-0000-0000-000079050000}"/>
    <cellStyle name="Текст предупреждения 5 2" xfId="1099" xr:uid="{00000000-0005-0000-0000-00007A050000}"/>
    <cellStyle name="Текст предупреждения 6" xfId="1100" xr:uid="{00000000-0005-0000-0000-00007B050000}"/>
    <cellStyle name="Текст предупреждения 7" xfId="1101" xr:uid="{00000000-0005-0000-0000-00007C050000}"/>
    <cellStyle name="Текст предупреждения 8" xfId="1102" xr:uid="{00000000-0005-0000-0000-00007D050000}"/>
    <cellStyle name="Текст предупреждения 9" xfId="1103" xr:uid="{00000000-0005-0000-0000-00007E050000}"/>
    <cellStyle name="Финансовый 2" xfId="1104" xr:uid="{00000000-0005-0000-0000-00007F050000}"/>
    <cellStyle name="Финансовый 2 2" xfId="1105" xr:uid="{00000000-0005-0000-0000-000080050000}"/>
    <cellStyle name="Финансовый 2 2 2" xfId="1106" xr:uid="{00000000-0005-0000-0000-000081050000}"/>
    <cellStyle name="Финансовый 2 2 2 2" xfId="1107" xr:uid="{00000000-0005-0000-0000-000082050000}"/>
    <cellStyle name="Финансовый 2 2 2 2 2" xfId="1108" xr:uid="{00000000-0005-0000-0000-000083050000}"/>
    <cellStyle name="Финансовый 2 2 2 3" xfId="1109" xr:uid="{00000000-0005-0000-0000-000084050000}"/>
    <cellStyle name="Финансовый 2 2 2 3 2" xfId="1110" xr:uid="{00000000-0005-0000-0000-000085050000}"/>
    <cellStyle name="Финансовый 2 2 2 4" xfId="1111" xr:uid="{00000000-0005-0000-0000-000086050000}"/>
    <cellStyle name="Финансовый 2 2 3" xfId="1112" xr:uid="{00000000-0005-0000-0000-000087050000}"/>
    <cellStyle name="Финансовый 2 2 3 2" xfId="1113" xr:uid="{00000000-0005-0000-0000-000088050000}"/>
    <cellStyle name="Финансовый 2 2 4" xfId="1114" xr:uid="{00000000-0005-0000-0000-000089050000}"/>
    <cellStyle name="Финансовый 2 3" xfId="1115" xr:uid="{00000000-0005-0000-0000-00008A050000}"/>
    <cellStyle name="Финансовый 3" xfId="1116" xr:uid="{00000000-0005-0000-0000-00008B050000}"/>
    <cellStyle name="Финансовый 3 2" xfId="1117" xr:uid="{00000000-0005-0000-0000-00008C050000}"/>
    <cellStyle name="Финансовый 3 2 2" xfId="1118" xr:uid="{00000000-0005-0000-0000-00008D050000}"/>
    <cellStyle name="Финансовый 3 2 2 2" xfId="1119" xr:uid="{00000000-0005-0000-0000-00008E050000}"/>
    <cellStyle name="Финансовый 3 2 3" xfId="1120" xr:uid="{00000000-0005-0000-0000-00008F050000}"/>
    <cellStyle name="Финансовый 3 2 3 2" xfId="1121" xr:uid="{00000000-0005-0000-0000-000090050000}"/>
    <cellStyle name="Финансовый 3 2 4" xfId="1122" xr:uid="{00000000-0005-0000-0000-000091050000}"/>
    <cellStyle name="Финансовый 3 3" xfId="1123" xr:uid="{00000000-0005-0000-0000-000092050000}"/>
    <cellStyle name="Финансовый 3 3 2" xfId="1124" xr:uid="{00000000-0005-0000-0000-000093050000}"/>
    <cellStyle name="Финансовый 3 4" xfId="1125" xr:uid="{00000000-0005-0000-0000-000094050000}"/>
    <cellStyle name="Финансовый 4" xfId="1126" xr:uid="{00000000-0005-0000-0000-000095050000}"/>
    <cellStyle name="Финансовый 4 2" xfId="1127" xr:uid="{00000000-0005-0000-0000-000096050000}"/>
    <cellStyle name="Финансовый 4 2 2" xfId="1128" xr:uid="{00000000-0005-0000-0000-000097050000}"/>
    <cellStyle name="Финансовый 4 2 2 2" xfId="1129" xr:uid="{00000000-0005-0000-0000-000098050000}"/>
    <cellStyle name="Финансовый 4 2 2 2 2" xfId="1210" xr:uid="{00000000-0005-0000-0000-000099050000}"/>
    <cellStyle name="Финансовый 4 2 2 3" xfId="1130" xr:uid="{00000000-0005-0000-0000-00009A050000}"/>
    <cellStyle name="Финансовый 4 2 2 3 2" xfId="1350" xr:uid="{00000000-0005-0000-0000-00009B050000}"/>
    <cellStyle name="Финансовый 4 2 2 4" xfId="1211" xr:uid="{00000000-0005-0000-0000-00009C050000}"/>
    <cellStyle name="Финансовый 4 2 2 5" xfId="1349" xr:uid="{00000000-0005-0000-0000-00009D050000}"/>
    <cellStyle name="Финансовый 4 2 3" xfId="1131" xr:uid="{00000000-0005-0000-0000-00009E050000}"/>
    <cellStyle name="Финансовый 4 2 3 2" xfId="1212" xr:uid="{00000000-0005-0000-0000-00009F050000}"/>
    <cellStyle name="Финансовый 4 2 4" xfId="1132" xr:uid="{00000000-0005-0000-0000-0000A0050000}"/>
    <cellStyle name="Финансовый 4 2 5" xfId="1133" xr:uid="{00000000-0005-0000-0000-0000A1050000}"/>
    <cellStyle name="Финансовый 4 2 5 2" xfId="1351" xr:uid="{00000000-0005-0000-0000-0000A2050000}"/>
    <cellStyle name="Финансовый 4 2 6" xfId="1213" xr:uid="{00000000-0005-0000-0000-0000A3050000}"/>
    <cellStyle name="Финансовый 4 2 7" xfId="1348" xr:uid="{00000000-0005-0000-0000-0000A4050000}"/>
    <cellStyle name="Финансовый 4 3" xfId="1134" xr:uid="{00000000-0005-0000-0000-0000A5050000}"/>
    <cellStyle name="Финансовый 5" xfId="1135" xr:uid="{00000000-0005-0000-0000-0000A6050000}"/>
    <cellStyle name="Финансовый 5 2" xfId="1136" xr:uid="{00000000-0005-0000-0000-0000A7050000}"/>
    <cellStyle name="Финансовый 6" xfId="1137" xr:uid="{00000000-0005-0000-0000-0000A8050000}"/>
    <cellStyle name="Финансовый 7" xfId="1138" xr:uid="{00000000-0005-0000-0000-0000A9050000}"/>
    <cellStyle name="Финансовый 7 2" xfId="1352" xr:uid="{00000000-0005-0000-0000-0000AA050000}"/>
    <cellStyle name="Финансовый 8" xfId="1139" xr:uid="{00000000-0005-0000-0000-0000AB050000}"/>
    <cellStyle name="Финансовый 8 2" xfId="1140" xr:uid="{00000000-0005-0000-0000-0000AC050000}"/>
    <cellStyle name="Финансовый 8 2 2" xfId="1354" xr:uid="{00000000-0005-0000-0000-0000AD050000}"/>
    <cellStyle name="Финансовый 8 3" xfId="1353" xr:uid="{00000000-0005-0000-0000-0000AE050000}"/>
    <cellStyle name="Хороший 10" xfId="1141" xr:uid="{00000000-0005-0000-0000-0000AF050000}"/>
    <cellStyle name="Хороший 2" xfId="1142" xr:uid="{00000000-0005-0000-0000-0000B0050000}"/>
    <cellStyle name="Хороший 2 2" xfId="1143" xr:uid="{00000000-0005-0000-0000-0000B1050000}"/>
    <cellStyle name="Хороший 2 2 2" xfId="1144" xr:uid="{00000000-0005-0000-0000-0000B2050000}"/>
    <cellStyle name="Хороший 2 2 2 2" xfId="1145" xr:uid="{00000000-0005-0000-0000-0000B3050000}"/>
    <cellStyle name="Хороший 2 3" xfId="1146" xr:uid="{00000000-0005-0000-0000-0000B4050000}"/>
    <cellStyle name="Хороший 2 3 2" xfId="1147" xr:uid="{00000000-0005-0000-0000-0000B5050000}"/>
    <cellStyle name="Хороший 2_Лист5" xfId="1148" xr:uid="{00000000-0005-0000-0000-0000B6050000}"/>
    <cellStyle name="Хороший 3" xfId="1149" xr:uid="{00000000-0005-0000-0000-0000B7050000}"/>
    <cellStyle name="Хороший 3 2" xfId="1150" xr:uid="{00000000-0005-0000-0000-0000B8050000}"/>
    <cellStyle name="Хороший 3 2 2" xfId="1151" xr:uid="{00000000-0005-0000-0000-0000B9050000}"/>
    <cellStyle name="Хороший 3 2 2 2" xfId="1152" xr:uid="{00000000-0005-0000-0000-0000BA050000}"/>
    <cellStyle name="Хороший 3_Лист5" xfId="1153" xr:uid="{00000000-0005-0000-0000-0000BB050000}"/>
    <cellStyle name="Хороший 4" xfId="1154" xr:uid="{00000000-0005-0000-0000-0000BC050000}"/>
    <cellStyle name="Хороший 4 2" xfId="1155" xr:uid="{00000000-0005-0000-0000-0000BD050000}"/>
    <cellStyle name="Хороший 4 2 2" xfId="1156" xr:uid="{00000000-0005-0000-0000-0000BE050000}"/>
    <cellStyle name="Хороший 5" xfId="1157" xr:uid="{00000000-0005-0000-0000-0000BF050000}"/>
    <cellStyle name="Хороший 5 2" xfId="1158" xr:uid="{00000000-0005-0000-0000-0000C0050000}"/>
    <cellStyle name="Хороший 6" xfId="1159" xr:uid="{00000000-0005-0000-0000-0000C1050000}"/>
    <cellStyle name="Хороший 6 2" xfId="1214" xr:uid="{00000000-0005-0000-0000-0000C2050000}"/>
    <cellStyle name="Хороший 7" xfId="1160" xr:uid="{00000000-0005-0000-0000-0000C3050000}"/>
    <cellStyle name="Хороший 8" xfId="1161" xr:uid="{00000000-0005-0000-0000-0000C4050000}"/>
    <cellStyle name="Хороший 9" xfId="1162" xr:uid="{00000000-0005-0000-0000-0000C50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old.mytyshi.ru/upload/medialibrary/fdd/01%20%D0%97%D0%B4%D1%80%D0%B0%D0%B2%D0%BE%D0%BE%D1%85%D1%80%D0%B0%D0%BD%D0%B5%D0%BD%D0%B8%D0%B5%204927%20%D0%BE%D1%82%2011.11.2019%20(%D0%B8%D0%B7%D0%BC.%20%D0%BE%D1%82%2010.09.2020%20%E2%84%96%203020).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25"/>
  <sheetViews>
    <sheetView view="pageBreakPreview" zoomScale="60" zoomScaleNormal="70" zoomScalePageLayoutView="40" workbookViewId="0">
      <pane ySplit="4" topLeftCell="A5" activePane="bottomLeft" state="frozen"/>
      <selection activeCell="J131" sqref="J131"/>
      <selection pane="bottomLeft" activeCell="Q20" sqref="Q20"/>
    </sheetView>
  </sheetViews>
  <sheetFormatPr defaultColWidth="17" defaultRowHeight="18" x14ac:dyDescent="0.25"/>
  <cols>
    <col min="1" max="1" width="10.85546875" style="19" customWidth="1"/>
    <col min="2" max="2" width="112.7109375" style="35" customWidth="1"/>
    <col min="3" max="3" width="21.5703125" style="289" customWidth="1"/>
    <col min="4" max="4" width="18.140625" style="292" hidden="1" customWidth="1"/>
    <col min="5" max="5" width="15.28515625" style="291" hidden="1" customWidth="1"/>
    <col min="6" max="6" width="17" style="291" hidden="1" customWidth="1"/>
    <col min="7" max="7" width="18" style="291" hidden="1" customWidth="1"/>
    <col min="8" max="8" width="16.28515625" style="291" hidden="1" customWidth="1"/>
    <col min="9" max="9" width="18.140625" style="4" hidden="1" customWidth="1"/>
    <col min="10" max="10" width="8.140625" style="4" hidden="1" customWidth="1"/>
    <col min="11" max="11" width="5" style="4" hidden="1" customWidth="1"/>
    <col min="12" max="12" width="21.85546875" style="4" bestFit="1" customWidth="1"/>
    <col min="13" max="14" width="19.85546875" style="291" bestFit="1" customWidth="1"/>
    <col min="15" max="256" width="17" style="291"/>
    <col min="257" max="257" width="10.85546875" style="291" customWidth="1"/>
    <col min="258" max="258" width="112.7109375" style="291" customWidth="1"/>
    <col min="259" max="259" width="24.42578125" style="291" customWidth="1"/>
    <col min="260" max="267" width="0" style="291" hidden="1" customWidth="1"/>
    <col min="268" max="268" width="21.85546875" style="291" bestFit="1" customWidth="1"/>
    <col min="269" max="270" width="19.85546875" style="291" bestFit="1" customWidth="1"/>
    <col min="271" max="512" width="17" style="291"/>
    <col min="513" max="513" width="10.85546875" style="291" customWidth="1"/>
    <col min="514" max="514" width="112.7109375" style="291" customWidth="1"/>
    <col min="515" max="515" width="24.42578125" style="291" customWidth="1"/>
    <col min="516" max="523" width="0" style="291" hidden="1" customWidth="1"/>
    <col min="524" max="524" width="21.85546875" style="291" bestFit="1" customWidth="1"/>
    <col min="525" max="526" width="19.85546875" style="291" bestFit="1" customWidth="1"/>
    <col min="527" max="768" width="17" style="291"/>
    <col min="769" max="769" width="10.85546875" style="291" customWidth="1"/>
    <col min="770" max="770" width="112.7109375" style="291" customWidth="1"/>
    <col min="771" max="771" width="24.42578125" style="291" customWidth="1"/>
    <col min="772" max="779" width="0" style="291" hidden="1" customWidth="1"/>
    <col min="780" max="780" width="21.85546875" style="291" bestFit="1" customWidth="1"/>
    <col min="781" max="782" width="19.85546875" style="291" bestFit="1" customWidth="1"/>
    <col min="783" max="1024" width="17" style="291"/>
    <col min="1025" max="1025" width="10.85546875" style="291" customWidth="1"/>
    <col min="1026" max="1026" width="112.7109375" style="291" customWidth="1"/>
    <col min="1027" max="1027" width="24.42578125" style="291" customWidth="1"/>
    <col min="1028" max="1035" width="0" style="291" hidden="1" customWidth="1"/>
    <col min="1036" max="1036" width="21.85546875" style="291" bestFit="1" customWidth="1"/>
    <col min="1037" max="1038" width="19.85546875" style="291" bestFit="1" customWidth="1"/>
    <col min="1039" max="1280" width="17" style="291"/>
    <col min="1281" max="1281" width="10.85546875" style="291" customWidth="1"/>
    <col min="1282" max="1282" width="112.7109375" style="291" customWidth="1"/>
    <col min="1283" max="1283" width="24.42578125" style="291" customWidth="1"/>
    <col min="1284" max="1291" width="0" style="291" hidden="1" customWidth="1"/>
    <col min="1292" max="1292" width="21.85546875" style="291" bestFit="1" customWidth="1"/>
    <col min="1293" max="1294" width="19.85546875" style="291" bestFit="1" customWidth="1"/>
    <col min="1295" max="1536" width="17" style="291"/>
    <col min="1537" max="1537" width="10.85546875" style="291" customWidth="1"/>
    <col min="1538" max="1538" width="112.7109375" style="291" customWidth="1"/>
    <col min="1539" max="1539" width="24.42578125" style="291" customWidth="1"/>
    <col min="1540" max="1547" width="0" style="291" hidden="1" customWidth="1"/>
    <col min="1548" max="1548" width="21.85546875" style="291" bestFit="1" customWidth="1"/>
    <col min="1549" max="1550" width="19.85546875" style="291" bestFit="1" customWidth="1"/>
    <col min="1551" max="1792" width="17" style="291"/>
    <col min="1793" max="1793" width="10.85546875" style="291" customWidth="1"/>
    <col min="1794" max="1794" width="112.7109375" style="291" customWidth="1"/>
    <col min="1795" max="1795" width="24.42578125" style="291" customWidth="1"/>
    <col min="1796" max="1803" width="0" style="291" hidden="1" customWidth="1"/>
    <col min="1804" max="1804" width="21.85546875" style="291" bestFit="1" customWidth="1"/>
    <col min="1805" max="1806" width="19.85546875" style="291" bestFit="1" customWidth="1"/>
    <col min="1807" max="2048" width="17" style="291"/>
    <col min="2049" max="2049" width="10.85546875" style="291" customWidth="1"/>
    <col min="2050" max="2050" width="112.7109375" style="291" customWidth="1"/>
    <col min="2051" max="2051" width="24.42578125" style="291" customWidth="1"/>
    <col min="2052" max="2059" width="0" style="291" hidden="1" customWidth="1"/>
    <col min="2060" max="2060" width="21.85546875" style="291" bestFit="1" customWidth="1"/>
    <col min="2061" max="2062" width="19.85546875" style="291" bestFit="1" customWidth="1"/>
    <col min="2063" max="2304" width="17" style="291"/>
    <col min="2305" max="2305" width="10.85546875" style="291" customWidth="1"/>
    <col min="2306" max="2306" width="112.7109375" style="291" customWidth="1"/>
    <col min="2307" max="2307" width="24.42578125" style="291" customWidth="1"/>
    <col min="2308" max="2315" width="0" style="291" hidden="1" customWidth="1"/>
    <col min="2316" max="2316" width="21.85546875" style="291" bestFit="1" customWidth="1"/>
    <col min="2317" max="2318" width="19.85546875" style="291" bestFit="1" customWidth="1"/>
    <col min="2319" max="2560" width="17" style="291"/>
    <col min="2561" max="2561" width="10.85546875" style="291" customWidth="1"/>
    <col min="2562" max="2562" width="112.7109375" style="291" customWidth="1"/>
    <col min="2563" max="2563" width="24.42578125" style="291" customWidth="1"/>
    <col min="2564" max="2571" width="0" style="291" hidden="1" customWidth="1"/>
    <col min="2572" max="2572" width="21.85546875" style="291" bestFit="1" customWidth="1"/>
    <col min="2573" max="2574" width="19.85546875" style="291" bestFit="1" customWidth="1"/>
    <col min="2575" max="2816" width="17" style="291"/>
    <col min="2817" max="2817" width="10.85546875" style="291" customWidth="1"/>
    <col min="2818" max="2818" width="112.7109375" style="291" customWidth="1"/>
    <col min="2819" max="2819" width="24.42578125" style="291" customWidth="1"/>
    <col min="2820" max="2827" width="0" style="291" hidden="1" customWidth="1"/>
    <col min="2828" max="2828" width="21.85546875" style="291" bestFit="1" customWidth="1"/>
    <col min="2829" max="2830" width="19.85546875" style="291" bestFit="1" customWidth="1"/>
    <col min="2831" max="3072" width="17" style="291"/>
    <col min="3073" max="3073" width="10.85546875" style="291" customWidth="1"/>
    <col min="3074" max="3074" width="112.7109375" style="291" customWidth="1"/>
    <col min="3075" max="3075" width="24.42578125" style="291" customWidth="1"/>
    <col min="3076" max="3083" width="0" style="291" hidden="1" customWidth="1"/>
    <col min="3084" max="3084" width="21.85546875" style="291" bestFit="1" customWidth="1"/>
    <col min="3085" max="3086" width="19.85546875" style="291" bestFit="1" customWidth="1"/>
    <col min="3087" max="3328" width="17" style="291"/>
    <col min="3329" max="3329" width="10.85546875" style="291" customWidth="1"/>
    <col min="3330" max="3330" width="112.7109375" style="291" customWidth="1"/>
    <col min="3331" max="3331" width="24.42578125" style="291" customWidth="1"/>
    <col min="3332" max="3339" width="0" style="291" hidden="1" customWidth="1"/>
    <col min="3340" max="3340" width="21.85546875" style="291" bestFit="1" customWidth="1"/>
    <col min="3341" max="3342" width="19.85546875" style="291" bestFit="1" customWidth="1"/>
    <col min="3343" max="3584" width="17" style="291"/>
    <col min="3585" max="3585" width="10.85546875" style="291" customWidth="1"/>
    <col min="3586" max="3586" width="112.7109375" style="291" customWidth="1"/>
    <col min="3587" max="3587" width="24.42578125" style="291" customWidth="1"/>
    <col min="3588" max="3595" width="0" style="291" hidden="1" customWidth="1"/>
    <col min="3596" max="3596" width="21.85546875" style="291" bestFit="1" customWidth="1"/>
    <col min="3597" max="3598" width="19.85546875" style="291" bestFit="1" customWidth="1"/>
    <col min="3599" max="3840" width="17" style="291"/>
    <col min="3841" max="3841" width="10.85546875" style="291" customWidth="1"/>
    <col min="3842" max="3842" width="112.7109375" style="291" customWidth="1"/>
    <col min="3843" max="3843" width="24.42578125" style="291" customWidth="1"/>
    <col min="3844" max="3851" width="0" style="291" hidden="1" customWidth="1"/>
    <col min="3852" max="3852" width="21.85546875" style="291" bestFit="1" customWidth="1"/>
    <col min="3853" max="3854" width="19.85546875" style="291" bestFit="1" customWidth="1"/>
    <col min="3855" max="4096" width="17" style="291"/>
    <col min="4097" max="4097" width="10.85546875" style="291" customWidth="1"/>
    <col min="4098" max="4098" width="112.7109375" style="291" customWidth="1"/>
    <col min="4099" max="4099" width="24.42578125" style="291" customWidth="1"/>
    <col min="4100" max="4107" width="0" style="291" hidden="1" customWidth="1"/>
    <col min="4108" max="4108" width="21.85546875" style="291" bestFit="1" customWidth="1"/>
    <col min="4109" max="4110" width="19.85546875" style="291" bestFit="1" customWidth="1"/>
    <col min="4111" max="4352" width="17" style="291"/>
    <col min="4353" max="4353" width="10.85546875" style="291" customWidth="1"/>
    <col min="4354" max="4354" width="112.7109375" style="291" customWidth="1"/>
    <col min="4355" max="4355" width="24.42578125" style="291" customWidth="1"/>
    <col min="4356" max="4363" width="0" style="291" hidden="1" customWidth="1"/>
    <col min="4364" max="4364" width="21.85546875" style="291" bestFit="1" customWidth="1"/>
    <col min="4365" max="4366" width="19.85546875" style="291" bestFit="1" customWidth="1"/>
    <col min="4367" max="4608" width="17" style="291"/>
    <col min="4609" max="4609" width="10.85546875" style="291" customWidth="1"/>
    <col min="4610" max="4610" width="112.7109375" style="291" customWidth="1"/>
    <col min="4611" max="4611" width="24.42578125" style="291" customWidth="1"/>
    <col min="4612" max="4619" width="0" style="291" hidden="1" customWidth="1"/>
    <col min="4620" max="4620" width="21.85546875" style="291" bestFit="1" customWidth="1"/>
    <col min="4621" max="4622" width="19.85546875" style="291" bestFit="1" customWidth="1"/>
    <col min="4623" max="4864" width="17" style="291"/>
    <col min="4865" max="4865" width="10.85546875" style="291" customWidth="1"/>
    <col min="4866" max="4866" width="112.7109375" style="291" customWidth="1"/>
    <col min="4867" max="4867" width="24.42578125" style="291" customWidth="1"/>
    <col min="4868" max="4875" width="0" style="291" hidden="1" customWidth="1"/>
    <col min="4876" max="4876" width="21.85546875" style="291" bestFit="1" customWidth="1"/>
    <col min="4877" max="4878" width="19.85546875" style="291" bestFit="1" customWidth="1"/>
    <col min="4879" max="5120" width="17" style="291"/>
    <col min="5121" max="5121" width="10.85546875" style="291" customWidth="1"/>
    <col min="5122" max="5122" width="112.7109375" style="291" customWidth="1"/>
    <col min="5123" max="5123" width="24.42578125" style="291" customWidth="1"/>
    <col min="5124" max="5131" width="0" style="291" hidden="1" customWidth="1"/>
    <col min="5132" max="5132" width="21.85546875" style="291" bestFit="1" customWidth="1"/>
    <col min="5133" max="5134" width="19.85546875" style="291" bestFit="1" customWidth="1"/>
    <col min="5135" max="5376" width="17" style="291"/>
    <col min="5377" max="5377" width="10.85546875" style="291" customWidth="1"/>
    <col min="5378" max="5378" width="112.7109375" style="291" customWidth="1"/>
    <col min="5379" max="5379" width="24.42578125" style="291" customWidth="1"/>
    <col min="5380" max="5387" width="0" style="291" hidden="1" customWidth="1"/>
    <col min="5388" max="5388" width="21.85546875" style="291" bestFit="1" customWidth="1"/>
    <col min="5389" max="5390" width="19.85546875" style="291" bestFit="1" customWidth="1"/>
    <col min="5391" max="5632" width="17" style="291"/>
    <col min="5633" max="5633" width="10.85546875" style="291" customWidth="1"/>
    <col min="5634" max="5634" width="112.7109375" style="291" customWidth="1"/>
    <col min="5635" max="5635" width="24.42578125" style="291" customWidth="1"/>
    <col min="5636" max="5643" width="0" style="291" hidden="1" customWidth="1"/>
    <col min="5644" max="5644" width="21.85546875" style="291" bestFit="1" customWidth="1"/>
    <col min="5645" max="5646" width="19.85546875" style="291" bestFit="1" customWidth="1"/>
    <col min="5647" max="5888" width="17" style="291"/>
    <col min="5889" max="5889" width="10.85546875" style="291" customWidth="1"/>
    <col min="5890" max="5890" width="112.7109375" style="291" customWidth="1"/>
    <col min="5891" max="5891" width="24.42578125" style="291" customWidth="1"/>
    <col min="5892" max="5899" width="0" style="291" hidden="1" customWidth="1"/>
    <col min="5900" max="5900" width="21.85546875" style="291" bestFit="1" customWidth="1"/>
    <col min="5901" max="5902" width="19.85546875" style="291" bestFit="1" customWidth="1"/>
    <col min="5903" max="6144" width="17" style="291"/>
    <col min="6145" max="6145" width="10.85546875" style="291" customWidth="1"/>
    <col min="6146" max="6146" width="112.7109375" style="291" customWidth="1"/>
    <col min="6147" max="6147" width="24.42578125" style="291" customWidth="1"/>
    <col min="6148" max="6155" width="0" style="291" hidden="1" customWidth="1"/>
    <col min="6156" max="6156" width="21.85546875" style="291" bestFit="1" customWidth="1"/>
    <col min="6157" max="6158" width="19.85546875" style="291" bestFit="1" customWidth="1"/>
    <col min="6159" max="6400" width="17" style="291"/>
    <col min="6401" max="6401" width="10.85546875" style="291" customWidth="1"/>
    <col min="6402" max="6402" width="112.7109375" style="291" customWidth="1"/>
    <col min="6403" max="6403" width="24.42578125" style="291" customWidth="1"/>
    <col min="6404" max="6411" width="0" style="291" hidden="1" customWidth="1"/>
    <col min="6412" max="6412" width="21.85546875" style="291" bestFit="1" customWidth="1"/>
    <col min="6413" max="6414" width="19.85546875" style="291" bestFit="1" customWidth="1"/>
    <col min="6415" max="6656" width="17" style="291"/>
    <col min="6657" max="6657" width="10.85546875" style="291" customWidth="1"/>
    <col min="6658" max="6658" width="112.7109375" style="291" customWidth="1"/>
    <col min="6659" max="6659" width="24.42578125" style="291" customWidth="1"/>
    <col min="6660" max="6667" width="0" style="291" hidden="1" customWidth="1"/>
    <col min="6668" max="6668" width="21.85546875" style="291" bestFit="1" customWidth="1"/>
    <col min="6669" max="6670" width="19.85546875" style="291" bestFit="1" customWidth="1"/>
    <col min="6671" max="6912" width="17" style="291"/>
    <col min="6913" max="6913" width="10.85546875" style="291" customWidth="1"/>
    <col min="6914" max="6914" width="112.7109375" style="291" customWidth="1"/>
    <col min="6915" max="6915" width="24.42578125" style="291" customWidth="1"/>
    <col min="6916" max="6923" width="0" style="291" hidden="1" customWidth="1"/>
    <col min="6924" max="6924" width="21.85546875" style="291" bestFit="1" customWidth="1"/>
    <col min="6925" max="6926" width="19.85546875" style="291" bestFit="1" customWidth="1"/>
    <col min="6927" max="7168" width="17" style="291"/>
    <col min="7169" max="7169" width="10.85546875" style="291" customWidth="1"/>
    <col min="7170" max="7170" width="112.7109375" style="291" customWidth="1"/>
    <col min="7171" max="7171" width="24.42578125" style="291" customWidth="1"/>
    <col min="7172" max="7179" width="0" style="291" hidden="1" customWidth="1"/>
    <col min="7180" max="7180" width="21.85546875" style="291" bestFit="1" customWidth="1"/>
    <col min="7181" max="7182" width="19.85546875" style="291" bestFit="1" customWidth="1"/>
    <col min="7183" max="7424" width="17" style="291"/>
    <col min="7425" max="7425" width="10.85546875" style="291" customWidth="1"/>
    <col min="7426" max="7426" width="112.7109375" style="291" customWidth="1"/>
    <col min="7427" max="7427" width="24.42578125" style="291" customWidth="1"/>
    <col min="7428" max="7435" width="0" style="291" hidden="1" customWidth="1"/>
    <col min="7436" max="7436" width="21.85546875" style="291" bestFit="1" customWidth="1"/>
    <col min="7437" max="7438" width="19.85546875" style="291" bestFit="1" customWidth="1"/>
    <col min="7439" max="7680" width="17" style="291"/>
    <col min="7681" max="7681" width="10.85546875" style="291" customWidth="1"/>
    <col min="7682" max="7682" width="112.7109375" style="291" customWidth="1"/>
    <col min="7683" max="7683" width="24.42578125" style="291" customWidth="1"/>
    <col min="7684" max="7691" width="0" style="291" hidden="1" customWidth="1"/>
    <col min="7692" max="7692" width="21.85546875" style="291" bestFit="1" customWidth="1"/>
    <col min="7693" max="7694" width="19.85546875" style="291" bestFit="1" customWidth="1"/>
    <col min="7695" max="7936" width="17" style="291"/>
    <col min="7937" max="7937" width="10.85546875" style="291" customWidth="1"/>
    <col min="7938" max="7938" width="112.7109375" style="291" customWidth="1"/>
    <col min="7939" max="7939" width="24.42578125" style="291" customWidth="1"/>
    <col min="7940" max="7947" width="0" style="291" hidden="1" customWidth="1"/>
    <col min="7948" max="7948" width="21.85546875" style="291" bestFit="1" customWidth="1"/>
    <col min="7949" max="7950" width="19.85546875" style="291" bestFit="1" customWidth="1"/>
    <col min="7951" max="8192" width="17" style="291"/>
    <col min="8193" max="8193" width="10.85546875" style="291" customWidth="1"/>
    <col min="8194" max="8194" width="112.7109375" style="291" customWidth="1"/>
    <col min="8195" max="8195" width="24.42578125" style="291" customWidth="1"/>
    <col min="8196" max="8203" width="0" style="291" hidden="1" customWidth="1"/>
    <col min="8204" max="8204" width="21.85546875" style="291" bestFit="1" customWidth="1"/>
    <col min="8205" max="8206" width="19.85546875" style="291" bestFit="1" customWidth="1"/>
    <col min="8207" max="8448" width="17" style="291"/>
    <col min="8449" max="8449" width="10.85546875" style="291" customWidth="1"/>
    <col min="8450" max="8450" width="112.7109375" style="291" customWidth="1"/>
    <col min="8451" max="8451" width="24.42578125" style="291" customWidth="1"/>
    <col min="8452" max="8459" width="0" style="291" hidden="1" customWidth="1"/>
    <col min="8460" max="8460" width="21.85546875" style="291" bestFit="1" customWidth="1"/>
    <col min="8461" max="8462" width="19.85546875" style="291" bestFit="1" customWidth="1"/>
    <col min="8463" max="8704" width="17" style="291"/>
    <col min="8705" max="8705" width="10.85546875" style="291" customWidth="1"/>
    <col min="8706" max="8706" width="112.7109375" style="291" customWidth="1"/>
    <col min="8707" max="8707" width="24.42578125" style="291" customWidth="1"/>
    <col min="8708" max="8715" width="0" style="291" hidden="1" customWidth="1"/>
    <col min="8716" max="8716" width="21.85546875" style="291" bestFit="1" customWidth="1"/>
    <col min="8717" max="8718" width="19.85546875" style="291" bestFit="1" customWidth="1"/>
    <col min="8719" max="8960" width="17" style="291"/>
    <col min="8961" max="8961" width="10.85546875" style="291" customWidth="1"/>
    <col min="8962" max="8962" width="112.7109375" style="291" customWidth="1"/>
    <col min="8963" max="8963" width="24.42578125" style="291" customWidth="1"/>
    <col min="8964" max="8971" width="0" style="291" hidden="1" customWidth="1"/>
    <col min="8972" max="8972" width="21.85546875" style="291" bestFit="1" customWidth="1"/>
    <col min="8973" max="8974" width="19.85546875" style="291" bestFit="1" customWidth="1"/>
    <col min="8975" max="9216" width="17" style="291"/>
    <col min="9217" max="9217" width="10.85546875" style="291" customWidth="1"/>
    <col min="9218" max="9218" width="112.7109375" style="291" customWidth="1"/>
    <col min="9219" max="9219" width="24.42578125" style="291" customWidth="1"/>
    <col min="9220" max="9227" width="0" style="291" hidden="1" customWidth="1"/>
    <col min="9228" max="9228" width="21.85546875" style="291" bestFit="1" customWidth="1"/>
    <col min="9229" max="9230" width="19.85546875" style="291" bestFit="1" customWidth="1"/>
    <col min="9231" max="9472" width="17" style="291"/>
    <col min="9473" max="9473" width="10.85546875" style="291" customWidth="1"/>
    <col min="9474" max="9474" width="112.7109375" style="291" customWidth="1"/>
    <col min="9475" max="9475" width="24.42578125" style="291" customWidth="1"/>
    <col min="9476" max="9483" width="0" style="291" hidden="1" customWidth="1"/>
    <col min="9484" max="9484" width="21.85546875" style="291" bestFit="1" customWidth="1"/>
    <col min="9485" max="9486" width="19.85546875" style="291" bestFit="1" customWidth="1"/>
    <col min="9487" max="9728" width="17" style="291"/>
    <col min="9729" max="9729" width="10.85546875" style="291" customWidth="1"/>
    <col min="9730" max="9730" width="112.7109375" style="291" customWidth="1"/>
    <col min="9731" max="9731" width="24.42578125" style="291" customWidth="1"/>
    <col min="9732" max="9739" width="0" style="291" hidden="1" customWidth="1"/>
    <col min="9740" max="9740" width="21.85546875" style="291" bestFit="1" customWidth="1"/>
    <col min="9741" max="9742" width="19.85546875" style="291" bestFit="1" customWidth="1"/>
    <col min="9743" max="9984" width="17" style="291"/>
    <col min="9985" max="9985" width="10.85546875" style="291" customWidth="1"/>
    <col min="9986" max="9986" width="112.7109375" style="291" customWidth="1"/>
    <col min="9987" max="9987" width="24.42578125" style="291" customWidth="1"/>
    <col min="9988" max="9995" width="0" style="291" hidden="1" customWidth="1"/>
    <col min="9996" max="9996" width="21.85546875" style="291" bestFit="1" customWidth="1"/>
    <col min="9997" max="9998" width="19.85546875" style="291" bestFit="1" customWidth="1"/>
    <col min="9999" max="10240" width="17" style="291"/>
    <col min="10241" max="10241" width="10.85546875" style="291" customWidth="1"/>
    <col min="10242" max="10242" width="112.7109375" style="291" customWidth="1"/>
    <col min="10243" max="10243" width="24.42578125" style="291" customWidth="1"/>
    <col min="10244" max="10251" width="0" style="291" hidden="1" customWidth="1"/>
    <col min="10252" max="10252" width="21.85546875" style="291" bestFit="1" customWidth="1"/>
    <col min="10253" max="10254" width="19.85546875" style="291" bestFit="1" customWidth="1"/>
    <col min="10255" max="10496" width="17" style="291"/>
    <col min="10497" max="10497" width="10.85546875" style="291" customWidth="1"/>
    <col min="10498" max="10498" width="112.7109375" style="291" customWidth="1"/>
    <col min="10499" max="10499" width="24.42578125" style="291" customWidth="1"/>
    <col min="10500" max="10507" width="0" style="291" hidden="1" customWidth="1"/>
    <col min="10508" max="10508" width="21.85546875" style="291" bestFit="1" customWidth="1"/>
    <col min="10509" max="10510" width="19.85546875" style="291" bestFit="1" customWidth="1"/>
    <col min="10511" max="10752" width="17" style="291"/>
    <col min="10753" max="10753" width="10.85546875" style="291" customWidth="1"/>
    <col min="10754" max="10754" width="112.7109375" style="291" customWidth="1"/>
    <col min="10755" max="10755" width="24.42578125" style="291" customWidth="1"/>
    <col min="10756" max="10763" width="0" style="291" hidden="1" customWidth="1"/>
    <col min="10764" max="10764" width="21.85546875" style="291" bestFit="1" customWidth="1"/>
    <col min="10765" max="10766" width="19.85546875" style="291" bestFit="1" customWidth="1"/>
    <col min="10767" max="11008" width="17" style="291"/>
    <col min="11009" max="11009" width="10.85546875" style="291" customWidth="1"/>
    <col min="11010" max="11010" width="112.7109375" style="291" customWidth="1"/>
    <col min="11011" max="11011" width="24.42578125" style="291" customWidth="1"/>
    <col min="11012" max="11019" width="0" style="291" hidden="1" customWidth="1"/>
    <col min="11020" max="11020" width="21.85546875" style="291" bestFit="1" customWidth="1"/>
    <col min="11021" max="11022" width="19.85546875" style="291" bestFit="1" customWidth="1"/>
    <col min="11023" max="11264" width="17" style="291"/>
    <col min="11265" max="11265" width="10.85546875" style="291" customWidth="1"/>
    <col min="11266" max="11266" width="112.7109375" style="291" customWidth="1"/>
    <col min="11267" max="11267" width="24.42578125" style="291" customWidth="1"/>
    <col min="11268" max="11275" width="0" style="291" hidden="1" customWidth="1"/>
    <col min="11276" max="11276" width="21.85546875" style="291" bestFit="1" customWidth="1"/>
    <col min="11277" max="11278" width="19.85546875" style="291" bestFit="1" customWidth="1"/>
    <col min="11279" max="11520" width="17" style="291"/>
    <col min="11521" max="11521" width="10.85546875" style="291" customWidth="1"/>
    <col min="11522" max="11522" width="112.7109375" style="291" customWidth="1"/>
    <col min="11523" max="11523" width="24.42578125" style="291" customWidth="1"/>
    <col min="11524" max="11531" width="0" style="291" hidden="1" customWidth="1"/>
    <col min="11532" max="11532" width="21.85546875" style="291" bestFit="1" customWidth="1"/>
    <col min="11533" max="11534" width="19.85546875" style="291" bestFit="1" customWidth="1"/>
    <col min="11535" max="11776" width="17" style="291"/>
    <col min="11777" max="11777" width="10.85546875" style="291" customWidth="1"/>
    <col min="11778" max="11778" width="112.7109375" style="291" customWidth="1"/>
    <col min="11779" max="11779" width="24.42578125" style="291" customWidth="1"/>
    <col min="11780" max="11787" width="0" style="291" hidden="1" customWidth="1"/>
    <col min="11788" max="11788" width="21.85546875" style="291" bestFit="1" customWidth="1"/>
    <col min="11789" max="11790" width="19.85546875" style="291" bestFit="1" customWidth="1"/>
    <col min="11791" max="12032" width="17" style="291"/>
    <col min="12033" max="12033" width="10.85546875" style="291" customWidth="1"/>
    <col min="12034" max="12034" width="112.7109375" style="291" customWidth="1"/>
    <col min="12035" max="12035" width="24.42578125" style="291" customWidth="1"/>
    <col min="12036" max="12043" width="0" style="291" hidden="1" customWidth="1"/>
    <col min="12044" max="12044" width="21.85546875" style="291" bestFit="1" customWidth="1"/>
    <col min="12045" max="12046" width="19.85546875" style="291" bestFit="1" customWidth="1"/>
    <col min="12047" max="12288" width="17" style="291"/>
    <col min="12289" max="12289" width="10.85546875" style="291" customWidth="1"/>
    <col min="12290" max="12290" width="112.7109375" style="291" customWidth="1"/>
    <col min="12291" max="12291" width="24.42578125" style="291" customWidth="1"/>
    <col min="12292" max="12299" width="0" style="291" hidden="1" customWidth="1"/>
    <col min="12300" max="12300" width="21.85546875" style="291" bestFit="1" customWidth="1"/>
    <col min="12301" max="12302" width="19.85546875" style="291" bestFit="1" customWidth="1"/>
    <col min="12303" max="12544" width="17" style="291"/>
    <col min="12545" max="12545" width="10.85546875" style="291" customWidth="1"/>
    <col min="12546" max="12546" width="112.7109375" style="291" customWidth="1"/>
    <col min="12547" max="12547" width="24.42578125" style="291" customWidth="1"/>
    <col min="12548" max="12555" width="0" style="291" hidden="1" customWidth="1"/>
    <col min="12556" max="12556" width="21.85546875" style="291" bestFit="1" customWidth="1"/>
    <col min="12557" max="12558" width="19.85546875" style="291" bestFit="1" customWidth="1"/>
    <col min="12559" max="12800" width="17" style="291"/>
    <col min="12801" max="12801" width="10.85546875" style="291" customWidth="1"/>
    <col min="12802" max="12802" width="112.7109375" style="291" customWidth="1"/>
    <col min="12803" max="12803" width="24.42578125" style="291" customWidth="1"/>
    <col min="12804" max="12811" width="0" style="291" hidden="1" customWidth="1"/>
    <col min="12812" max="12812" width="21.85546875" style="291" bestFit="1" customWidth="1"/>
    <col min="12813" max="12814" width="19.85546875" style="291" bestFit="1" customWidth="1"/>
    <col min="12815" max="13056" width="17" style="291"/>
    <col min="13057" max="13057" width="10.85546875" style="291" customWidth="1"/>
    <col min="13058" max="13058" width="112.7109375" style="291" customWidth="1"/>
    <col min="13059" max="13059" width="24.42578125" style="291" customWidth="1"/>
    <col min="13060" max="13067" width="0" style="291" hidden="1" customWidth="1"/>
    <col min="13068" max="13068" width="21.85546875" style="291" bestFit="1" customWidth="1"/>
    <col min="13069" max="13070" width="19.85546875" style="291" bestFit="1" customWidth="1"/>
    <col min="13071" max="13312" width="17" style="291"/>
    <col min="13313" max="13313" width="10.85546875" style="291" customWidth="1"/>
    <col min="13314" max="13314" width="112.7109375" style="291" customWidth="1"/>
    <col min="13315" max="13315" width="24.42578125" style="291" customWidth="1"/>
    <col min="13316" max="13323" width="0" style="291" hidden="1" customWidth="1"/>
    <col min="13324" max="13324" width="21.85546875" style="291" bestFit="1" customWidth="1"/>
    <col min="13325" max="13326" width="19.85546875" style="291" bestFit="1" customWidth="1"/>
    <col min="13327" max="13568" width="17" style="291"/>
    <col min="13569" max="13569" width="10.85546875" style="291" customWidth="1"/>
    <col min="13570" max="13570" width="112.7109375" style="291" customWidth="1"/>
    <col min="13571" max="13571" width="24.42578125" style="291" customWidth="1"/>
    <col min="13572" max="13579" width="0" style="291" hidden="1" customWidth="1"/>
    <col min="13580" max="13580" width="21.85546875" style="291" bestFit="1" customWidth="1"/>
    <col min="13581" max="13582" width="19.85546875" style="291" bestFit="1" customWidth="1"/>
    <col min="13583" max="13824" width="17" style="291"/>
    <col min="13825" max="13825" width="10.85546875" style="291" customWidth="1"/>
    <col min="13826" max="13826" width="112.7109375" style="291" customWidth="1"/>
    <col min="13827" max="13827" width="24.42578125" style="291" customWidth="1"/>
    <col min="13828" max="13835" width="0" style="291" hidden="1" customWidth="1"/>
    <col min="13836" max="13836" width="21.85546875" style="291" bestFit="1" customWidth="1"/>
    <col min="13837" max="13838" width="19.85546875" style="291" bestFit="1" customWidth="1"/>
    <col min="13839" max="14080" width="17" style="291"/>
    <col min="14081" max="14081" width="10.85546875" style="291" customWidth="1"/>
    <col min="14082" max="14082" width="112.7109375" style="291" customWidth="1"/>
    <col min="14083" max="14083" width="24.42578125" style="291" customWidth="1"/>
    <col min="14084" max="14091" width="0" style="291" hidden="1" customWidth="1"/>
    <col min="14092" max="14092" width="21.85546875" style="291" bestFit="1" customWidth="1"/>
    <col min="14093" max="14094" width="19.85546875" style="291" bestFit="1" customWidth="1"/>
    <col min="14095" max="14336" width="17" style="291"/>
    <col min="14337" max="14337" width="10.85546875" style="291" customWidth="1"/>
    <col min="14338" max="14338" width="112.7109375" style="291" customWidth="1"/>
    <col min="14339" max="14339" width="24.42578125" style="291" customWidth="1"/>
    <col min="14340" max="14347" width="0" style="291" hidden="1" customWidth="1"/>
    <col min="14348" max="14348" width="21.85546875" style="291" bestFit="1" customWidth="1"/>
    <col min="14349" max="14350" width="19.85546875" style="291" bestFit="1" customWidth="1"/>
    <col min="14351" max="14592" width="17" style="291"/>
    <col min="14593" max="14593" width="10.85546875" style="291" customWidth="1"/>
    <col min="14594" max="14594" width="112.7109375" style="291" customWidth="1"/>
    <col min="14595" max="14595" width="24.42578125" style="291" customWidth="1"/>
    <col min="14596" max="14603" width="0" style="291" hidden="1" customWidth="1"/>
    <col min="14604" max="14604" width="21.85546875" style="291" bestFit="1" customWidth="1"/>
    <col min="14605" max="14606" width="19.85546875" style="291" bestFit="1" customWidth="1"/>
    <col min="14607" max="14848" width="17" style="291"/>
    <col min="14849" max="14849" width="10.85546875" style="291" customWidth="1"/>
    <col min="14850" max="14850" width="112.7109375" style="291" customWidth="1"/>
    <col min="14851" max="14851" width="24.42578125" style="291" customWidth="1"/>
    <col min="14852" max="14859" width="0" style="291" hidden="1" customWidth="1"/>
    <col min="14860" max="14860" width="21.85546875" style="291" bestFit="1" customWidth="1"/>
    <col min="14861" max="14862" width="19.85546875" style="291" bestFit="1" customWidth="1"/>
    <col min="14863" max="15104" width="17" style="291"/>
    <col min="15105" max="15105" width="10.85546875" style="291" customWidth="1"/>
    <col min="15106" max="15106" width="112.7109375" style="291" customWidth="1"/>
    <col min="15107" max="15107" width="24.42578125" style="291" customWidth="1"/>
    <col min="15108" max="15115" width="0" style="291" hidden="1" customWidth="1"/>
    <col min="15116" max="15116" width="21.85546875" style="291" bestFit="1" customWidth="1"/>
    <col min="15117" max="15118" width="19.85546875" style="291" bestFit="1" customWidth="1"/>
    <col min="15119" max="15360" width="17" style="291"/>
    <col min="15361" max="15361" width="10.85546875" style="291" customWidth="1"/>
    <col min="15362" max="15362" width="112.7109375" style="291" customWidth="1"/>
    <col min="15363" max="15363" width="24.42578125" style="291" customWidth="1"/>
    <col min="15364" max="15371" width="0" style="291" hidden="1" customWidth="1"/>
    <col min="15372" max="15372" width="21.85546875" style="291" bestFit="1" customWidth="1"/>
    <col min="15373" max="15374" width="19.85546875" style="291" bestFit="1" customWidth="1"/>
    <col min="15375" max="15616" width="17" style="291"/>
    <col min="15617" max="15617" width="10.85546875" style="291" customWidth="1"/>
    <col min="15618" max="15618" width="112.7109375" style="291" customWidth="1"/>
    <col min="15619" max="15619" width="24.42578125" style="291" customWidth="1"/>
    <col min="15620" max="15627" width="0" style="291" hidden="1" customWidth="1"/>
    <col min="15628" max="15628" width="21.85546875" style="291" bestFit="1" customWidth="1"/>
    <col min="15629" max="15630" width="19.85546875" style="291" bestFit="1" customWidth="1"/>
    <col min="15631" max="15872" width="17" style="291"/>
    <col min="15873" max="15873" width="10.85546875" style="291" customWidth="1"/>
    <col min="15874" max="15874" width="112.7109375" style="291" customWidth="1"/>
    <col min="15875" max="15875" width="24.42578125" style="291" customWidth="1"/>
    <col min="15876" max="15883" width="0" style="291" hidden="1" customWidth="1"/>
    <col min="15884" max="15884" width="21.85546875" style="291" bestFit="1" customWidth="1"/>
    <col min="15885" max="15886" width="19.85546875" style="291" bestFit="1" customWidth="1"/>
    <col min="15887" max="16128" width="17" style="291"/>
    <col min="16129" max="16129" width="10.85546875" style="291" customWidth="1"/>
    <col min="16130" max="16130" width="112.7109375" style="291" customWidth="1"/>
    <col min="16131" max="16131" width="24.42578125" style="291" customWidth="1"/>
    <col min="16132" max="16139" width="0" style="291" hidden="1" customWidth="1"/>
    <col min="16140" max="16140" width="21.85546875" style="291" bestFit="1" customWidth="1"/>
    <col min="16141" max="16142" width="19.85546875" style="291" bestFit="1" customWidth="1"/>
    <col min="16143" max="16384" width="17" style="291"/>
  </cols>
  <sheetData>
    <row r="1" spans="1:14" x14ac:dyDescent="0.25">
      <c r="D1" s="290"/>
    </row>
    <row r="2" spans="1:14" ht="18.75" x14ac:dyDescent="0.25">
      <c r="A2" s="2325" t="s">
        <v>603</v>
      </c>
      <c r="B2" s="2325"/>
      <c r="C2" s="2325"/>
      <c r="D2" s="290"/>
    </row>
    <row r="3" spans="1:14" s="292" customFormat="1" ht="16.5" customHeight="1" x14ac:dyDescent="0.25">
      <c r="A3" s="2326"/>
      <c r="B3" s="2326"/>
      <c r="C3" s="2326"/>
      <c r="D3" s="2326"/>
      <c r="E3" s="2326"/>
      <c r="F3" s="2326"/>
      <c r="G3" s="2326"/>
      <c r="H3" s="2326"/>
      <c r="I3" s="2326"/>
      <c r="J3" s="2326"/>
    </row>
    <row r="4" spans="1:14" s="19" customFormat="1" ht="30.75" customHeight="1" x14ac:dyDescent="0.25">
      <c r="A4" s="284" t="s">
        <v>1</v>
      </c>
      <c r="B4" s="568" t="s">
        <v>604</v>
      </c>
      <c r="C4" s="293" t="s">
        <v>605</v>
      </c>
      <c r="D4" s="2327" t="s">
        <v>96</v>
      </c>
      <c r="E4" s="2328"/>
      <c r="F4" s="2328"/>
      <c r="G4" s="2328"/>
      <c r="H4" s="2328"/>
      <c r="I4" s="2329" t="s">
        <v>606</v>
      </c>
      <c r="J4" s="2329"/>
      <c r="K4" s="80"/>
      <c r="L4" s="80"/>
    </row>
    <row r="5" spans="1:14" s="19" customFormat="1" ht="41.25" customHeight="1" x14ac:dyDescent="0.25">
      <c r="A5" s="2181"/>
      <c r="B5" s="2185" t="s">
        <v>2476</v>
      </c>
      <c r="C5" s="2279" t="s">
        <v>2489</v>
      </c>
      <c r="D5" s="2182"/>
      <c r="E5" s="2183"/>
      <c r="F5" s="2183"/>
      <c r="G5" s="2183"/>
      <c r="H5" s="2183"/>
      <c r="I5" s="2184"/>
      <c r="J5" s="2184"/>
      <c r="K5" s="80"/>
      <c r="L5" s="80"/>
    </row>
    <row r="6" spans="1:14" s="19" customFormat="1" ht="29.25" customHeight="1" x14ac:dyDescent="0.25">
      <c r="A6" s="284"/>
      <c r="B6" s="563" t="s">
        <v>607</v>
      </c>
      <c r="C6" s="286" t="s">
        <v>2490</v>
      </c>
      <c r="D6" s="294"/>
      <c r="E6" s="295"/>
      <c r="F6" s="295"/>
      <c r="G6" s="295"/>
      <c r="H6" s="295"/>
      <c r="I6" s="296"/>
      <c r="J6" s="296"/>
      <c r="K6" s="80"/>
      <c r="L6" s="80"/>
    </row>
    <row r="7" spans="1:14" s="292" customFormat="1" ht="24.75" customHeight="1" x14ac:dyDescent="0.25">
      <c r="A7" s="283" t="s">
        <v>9</v>
      </c>
      <c r="B7" s="542" t="s">
        <v>103</v>
      </c>
      <c r="C7" s="286" t="s">
        <v>2554</v>
      </c>
      <c r="D7" s="297">
        <f>E7+F7+G7+H7</f>
        <v>359459.9</v>
      </c>
      <c r="E7" s="298">
        <v>0</v>
      </c>
      <c r="F7" s="298">
        <v>304459.90000000002</v>
      </c>
      <c r="G7" s="298">
        <v>55000</v>
      </c>
      <c r="H7" s="299">
        <v>0</v>
      </c>
      <c r="I7" s="297" t="e">
        <f>C7-D7</f>
        <v>#VALUE!</v>
      </c>
      <c r="J7" s="297" t="e">
        <f>#REF!-G7</f>
        <v>#REF!</v>
      </c>
      <c r="L7" s="300"/>
    </row>
    <row r="8" spans="1:14" s="292" customFormat="1" ht="41.25" customHeight="1" x14ac:dyDescent="0.25">
      <c r="A8" s="301" t="s">
        <v>10</v>
      </c>
      <c r="B8" s="91" t="s">
        <v>810</v>
      </c>
      <c r="C8" s="301" t="s">
        <v>2492</v>
      </c>
      <c r="D8" s="297"/>
      <c r="E8" s="298"/>
      <c r="F8" s="298"/>
      <c r="G8" s="298"/>
      <c r="H8" s="299"/>
      <c r="I8" s="297"/>
      <c r="J8" s="297"/>
      <c r="L8" s="300"/>
    </row>
    <row r="9" spans="1:14" s="292" customFormat="1" ht="37.5" customHeight="1" x14ac:dyDescent="0.25">
      <c r="A9" s="301" t="s">
        <v>11</v>
      </c>
      <c r="B9" s="91" t="s">
        <v>87</v>
      </c>
      <c r="C9" s="301" t="s">
        <v>2491</v>
      </c>
      <c r="D9" s="297"/>
      <c r="E9" s="298"/>
      <c r="F9" s="298"/>
      <c r="G9" s="298"/>
      <c r="H9" s="299"/>
      <c r="I9" s="297"/>
      <c r="J9" s="297"/>
      <c r="L9" s="300"/>
    </row>
    <row r="10" spans="1:14" s="292" customFormat="1" ht="30" customHeight="1" x14ac:dyDescent="0.25">
      <c r="A10" s="2274"/>
      <c r="B10" s="2275" t="s">
        <v>1661</v>
      </c>
      <c r="C10" s="2274" t="s">
        <v>2493</v>
      </c>
      <c r="D10" s="2276"/>
      <c r="E10" s="2277"/>
      <c r="F10" s="2277"/>
      <c r="G10" s="2277"/>
      <c r="H10" s="2278"/>
      <c r="I10" s="2276"/>
      <c r="J10" s="2276"/>
      <c r="L10" s="300"/>
    </row>
    <row r="11" spans="1:14" s="292" customFormat="1" ht="18.75" x14ac:dyDescent="0.25">
      <c r="A11" s="283" t="s">
        <v>12</v>
      </c>
      <c r="B11" s="542" t="s">
        <v>1536</v>
      </c>
      <c r="C11" s="286" t="s">
        <v>2555</v>
      </c>
      <c r="D11" s="302" t="e">
        <f>E11+F11+G11+H11</f>
        <v>#REF!</v>
      </c>
      <c r="E11" s="303" t="e">
        <f>E12+E13+E14+#REF!+E16+#REF!</f>
        <v>#REF!</v>
      </c>
      <c r="F11" s="303" t="e">
        <f>F12+F13+F14+#REF!+F16+#REF!</f>
        <v>#REF!</v>
      </c>
      <c r="G11" s="303" t="e">
        <f>G12+G13+G14+#REF!+G16+#REF!</f>
        <v>#REF!</v>
      </c>
      <c r="H11" s="304" t="e">
        <f>H12+H13+H14+#REF!+H16+#REF!</f>
        <v>#REF!</v>
      </c>
      <c r="I11" s="297" t="e">
        <f>C11-D11</f>
        <v>#VALUE!</v>
      </c>
      <c r="J11" s="297" t="e">
        <f>#REF!-G11</f>
        <v>#REF!</v>
      </c>
      <c r="K11" s="300" t="e">
        <f>#REF!+#REF!</f>
        <v>#REF!</v>
      </c>
      <c r="L11" s="305"/>
    </row>
    <row r="12" spans="1:14" ht="29.25" customHeight="1" x14ac:dyDescent="0.25">
      <c r="A12" s="301" t="s">
        <v>66</v>
      </c>
      <c r="B12" s="92" t="s">
        <v>1355</v>
      </c>
      <c r="C12" s="306" t="s">
        <v>2494</v>
      </c>
      <c r="D12" s="307">
        <f>E12+F12+G12+H12</f>
        <v>17680.180000000004</v>
      </c>
      <c r="E12" s="308">
        <v>0</v>
      </c>
      <c r="F12" s="308">
        <v>114.38</v>
      </c>
      <c r="G12" s="308">
        <v>17565.800000000003</v>
      </c>
      <c r="H12" s="309">
        <v>0</v>
      </c>
      <c r="I12" s="297" t="e">
        <f>C12-D12</f>
        <v>#VALUE!</v>
      </c>
      <c r="J12" s="310" t="e">
        <f>#REF!-G12</f>
        <v>#REF!</v>
      </c>
    </row>
    <row r="13" spans="1:14" ht="21.75" customHeight="1" x14ac:dyDescent="0.25">
      <c r="A13" s="301" t="s">
        <v>67</v>
      </c>
      <c r="B13" s="92" t="s">
        <v>2487</v>
      </c>
      <c r="C13" s="306" t="s">
        <v>2495</v>
      </c>
      <c r="D13" s="302">
        <f>E13+F13+G13+H13</f>
        <v>80251.17</v>
      </c>
      <c r="E13" s="311">
        <v>0</v>
      </c>
      <c r="F13" s="311">
        <v>808.71</v>
      </c>
      <c r="G13" s="311">
        <v>79442.459999999992</v>
      </c>
      <c r="H13" s="312">
        <v>0</v>
      </c>
      <c r="I13" s="297" t="e">
        <f>C13-D13</f>
        <v>#VALUE!</v>
      </c>
      <c r="J13" s="310" t="e">
        <f>#REF!-G13</f>
        <v>#REF!</v>
      </c>
    </row>
    <row r="14" spans="1:14" ht="52.5" customHeight="1" x14ac:dyDescent="0.25">
      <c r="A14" s="301" t="s">
        <v>106</v>
      </c>
      <c r="B14" s="92" t="s">
        <v>1617</v>
      </c>
      <c r="C14" s="306" t="s">
        <v>2496</v>
      </c>
      <c r="D14" s="313">
        <f>E14+F14+G14+H14</f>
        <v>373774.52</v>
      </c>
      <c r="E14" s="314">
        <v>4500</v>
      </c>
      <c r="F14" s="314">
        <v>3678.7200000000003</v>
      </c>
      <c r="G14" s="314">
        <v>365595.80000000005</v>
      </c>
      <c r="H14" s="315">
        <v>0</v>
      </c>
      <c r="I14" s="297" t="e">
        <f>C14-D14</f>
        <v>#VALUE!</v>
      </c>
      <c r="J14" s="310" t="e">
        <f>#REF!-G14</f>
        <v>#REF!</v>
      </c>
      <c r="N14" s="316"/>
    </row>
    <row r="15" spans="1:14" ht="46.5" customHeight="1" x14ac:dyDescent="0.25">
      <c r="A15" s="301" t="s">
        <v>107</v>
      </c>
      <c r="B15" s="92" t="s">
        <v>1364</v>
      </c>
      <c r="C15" s="306" t="s">
        <v>2497</v>
      </c>
      <c r="D15" s="313"/>
      <c r="E15" s="314"/>
      <c r="F15" s="314"/>
      <c r="G15" s="314"/>
      <c r="H15" s="315"/>
      <c r="I15" s="297"/>
      <c r="J15" s="310"/>
      <c r="N15" s="316"/>
    </row>
    <row r="16" spans="1:14" ht="18.75" x14ac:dyDescent="0.25">
      <c r="A16" s="301" t="s">
        <v>108</v>
      </c>
      <c r="B16" s="92" t="s">
        <v>1367</v>
      </c>
      <c r="C16" s="306" t="s">
        <v>1533</v>
      </c>
      <c r="D16" s="302">
        <f>E16+F16+G16+H16</f>
        <v>100041.45000000001</v>
      </c>
      <c r="E16" s="311">
        <v>0</v>
      </c>
      <c r="F16" s="311">
        <v>700</v>
      </c>
      <c r="G16" s="311">
        <v>99341.450000000012</v>
      </c>
      <c r="H16" s="312">
        <v>0</v>
      </c>
      <c r="I16" s="297" t="e">
        <f>C16-D16</f>
        <v>#VALUE!</v>
      </c>
      <c r="J16" s="310" t="e">
        <f>#REF!-G16</f>
        <v>#REF!</v>
      </c>
    </row>
    <row r="17" spans="1:12" ht="20.100000000000001" customHeight="1" x14ac:dyDescent="0.25">
      <c r="A17" s="301" t="s">
        <v>455</v>
      </c>
      <c r="B17" s="91" t="s">
        <v>1611</v>
      </c>
      <c r="C17" s="306" t="s">
        <v>2498</v>
      </c>
      <c r="D17" s="302"/>
      <c r="E17" s="311"/>
      <c r="F17" s="311"/>
      <c r="G17" s="311"/>
      <c r="H17" s="312"/>
      <c r="I17" s="297"/>
      <c r="J17" s="310"/>
    </row>
    <row r="18" spans="1:12" ht="21.75" customHeight="1" x14ac:dyDescent="0.25">
      <c r="A18" s="301" t="s">
        <v>795</v>
      </c>
      <c r="B18" s="91" t="s">
        <v>1612</v>
      </c>
      <c r="C18" s="306" t="s">
        <v>2499</v>
      </c>
      <c r="D18" s="302"/>
      <c r="E18" s="311"/>
      <c r="F18" s="311"/>
      <c r="G18" s="311"/>
      <c r="H18" s="312"/>
      <c r="I18" s="297"/>
      <c r="J18" s="310"/>
    </row>
    <row r="19" spans="1:12" ht="21.75" customHeight="1" x14ac:dyDescent="0.25">
      <c r="A19" s="2274"/>
      <c r="B19" s="2275" t="s">
        <v>1661</v>
      </c>
      <c r="C19" s="2283" t="s">
        <v>2500</v>
      </c>
      <c r="D19" s="2284"/>
      <c r="E19" s="2285"/>
      <c r="F19" s="2285"/>
      <c r="G19" s="2285"/>
      <c r="H19" s="2286"/>
      <c r="I19" s="2276"/>
      <c r="J19" s="2287"/>
    </row>
    <row r="20" spans="1:12" s="292" customFormat="1" ht="29.25" customHeight="1" x14ac:dyDescent="0.25">
      <c r="A20" s="283" t="s">
        <v>14</v>
      </c>
      <c r="B20" s="542" t="s">
        <v>109</v>
      </c>
      <c r="C20" s="286" t="s">
        <v>2556</v>
      </c>
      <c r="D20" s="303" t="e">
        <f t="shared" ref="D20:D25" si="0">E20+F20+G20+H20</f>
        <v>#REF!</v>
      </c>
      <c r="E20" s="297" t="e">
        <f>E21+E22+E23+#REF!</f>
        <v>#REF!</v>
      </c>
      <c r="F20" s="297" t="e">
        <f>F21+F22+F23+#REF!</f>
        <v>#REF!</v>
      </c>
      <c r="G20" s="297" t="e">
        <f>G21+G22+G23+#REF!</f>
        <v>#REF!</v>
      </c>
      <c r="H20" s="317" t="e">
        <f>H21+H22+H23+#REF!</f>
        <v>#REF!</v>
      </c>
      <c r="I20" s="297" t="e">
        <f t="shared" ref="I20:I25" si="1">C20-D20</f>
        <v>#VALUE!</v>
      </c>
      <c r="J20" s="297" t="e">
        <f>#REF!-G20</f>
        <v>#REF!</v>
      </c>
      <c r="L20" s="305"/>
    </row>
    <row r="21" spans="1:12" s="292" customFormat="1" ht="18.75" x14ac:dyDescent="0.25">
      <c r="A21" s="301" t="s">
        <v>110</v>
      </c>
      <c r="B21" s="92" t="s">
        <v>1108</v>
      </c>
      <c r="C21" s="301" t="s">
        <v>2501</v>
      </c>
      <c r="D21" s="302">
        <f t="shared" si="0"/>
        <v>1897790.16</v>
      </c>
      <c r="E21" s="318">
        <v>0</v>
      </c>
      <c r="F21" s="319">
        <v>1353744</v>
      </c>
      <c r="G21" s="319">
        <v>90046.16</v>
      </c>
      <c r="H21" s="320">
        <v>454000</v>
      </c>
      <c r="I21" s="297" t="e">
        <f t="shared" si="1"/>
        <v>#VALUE!</v>
      </c>
      <c r="J21" s="310" t="e">
        <f>#REF!-G21</f>
        <v>#REF!</v>
      </c>
    </row>
    <row r="22" spans="1:12" s="292" customFormat="1" ht="37.5" x14ac:dyDescent="0.25">
      <c r="A22" s="301" t="s">
        <v>111</v>
      </c>
      <c r="B22" s="92" t="s">
        <v>1132</v>
      </c>
      <c r="C22" s="301" t="s">
        <v>2502</v>
      </c>
      <c r="D22" s="302">
        <f t="shared" si="0"/>
        <v>4413344.9800000004</v>
      </c>
      <c r="E22" s="318">
        <v>0</v>
      </c>
      <c r="F22" s="310">
        <v>2115684.36</v>
      </c>
      <c r="G22" s="310">
        <v>255420.61999999997</v>
      </c>
      <c r="H22" s="320">
        <v>2042240</v>
      </c>
      <c r="I22" s="297" t="e">
        <f t="shared" si="1"/>
        <v>#VALUE!</v>
      </c>
      <c r="J22" s="310" t="e">
        <f>#REF!-G22</f>
        <v>#REF!</v>
      </c>
    </row>
    <row r="23" spans="1:12" s="292" customFormat="1" ht="31.5" customHeight="1" x14ac:dyDescent="0.25">
      <c r="A23" s="301" t="s">
        <v>112</v>
      </c>
      <c r="B23" s="92" t="s">
        <v>396</v>
      </c>
      <c r="C23" s="301" t="s">
        <v>2503</v>
      </c>
      <c r="D23" s="302">
        <f t="shared" si="0"/>
        <v>301811.16000000003</v>
      </c>
      <c r="E23" s="318">
        <v>0</v>
      </c>
      <c r="F23" s="310">
        <v>2353</v>
      </c>
      <c r="G23" s="310">
        <v>299458.16000000003</v>
      </c>
      <c r="H23" s="320">
        <v>0</v>
      </c>
      <c r="I23" s="297" t="e">
        <f t="shared" si="1"/>
        <v>#VALUE!</v>
      </c>
      <c r="J23" s="310" t="e">
        <f>#REF!-G23</f>
        <v>#REF!</v>
      </c>
      <c r="K23" s="300" t="e">
        <f>#REF!+#REF!+#REF!</f>
        <v>#REF!</v>
      </c>
    </row>
    <row r="24" spans="1:12" s="292" customFormat="1" ht="31.5" customHeight="1" x14ac:dyDescent="0.25">
      <c r="A24" s="2274"/>
      <c r="B24" s="2288" t="s">
        <v>1661</v>
      </c>
      <c r="C24" s="2274" t="s">
        <v>1603</v>
      </c>
      <c r="D24" s="2284"/>
      <c r="E24" s="2289"/>
      <c r="F24" s="2287"/>
      <c r="G24" s="2287"/>
      <c r="H24" s="2290"/>
      <c r="I24" s="2276"/>
      <c r="J24" s="2287"/>
      <c r="K24" s="300"/>
    </row>
    <row r="25" spans="1:12" s="292" customFormat="1" ht="25.5" customHeight="1" x14ac:dyDescent="0.25">
      <c r="A25" s="283" t="s">
        <v>114</v>
      </c>
      <c r="B25" s="563" t="s">
        <v>115</v>
      </c>
      <c r="C25" s="286" t="s">
        <v>2557</v>
      </c>
      <c r="D25" s="303">
        <f t="shared" si="0"/>
        <v>177143.35</v>
      </c>
      <c r="E25" s="321">
        <v>0</v>
      </c>
      <c r="F25" s="321">
        <v>122764</v>
      </c>
      <c r="G25" s="321">
        <v>53150.65</v>
      </c>
      <c r="H25" s="322">
        <v>1228.7</v>
      </c>
      <c r="I25" s="297" t="e">
        <f t="shared" si="1"/>
        <v>#VALUE!</v>
      </c>
      <c r="J25" s="297" t="e">
        <f>#REF!-G25</f>
        <v>#REF!</v>
      </c>
      <c r="L25" s="305"/>
    </row>
    <row r="26" spans="1:12" s="292" customFormat="1" ht="25.5" customHeight="1" x14ac:dyDescent="0.25">
      <c r="A26" s="301" t="s">
        <v>116</v>
      </c>
      <c r="B26" s="91" t="s">
        <v>276</v>
      </c>
      <c r="C26" s="301" t="s">
        <v>2504</v>
      </c>
      <c r="D26" s="303"/>
      <c r="E26" s="321"/>
      <c r="F26" s="321"/>
      <c r="G26" s="321"/>
      <c r="H26" s="322"/>
      <c r="I26" s="297"/>
      <c r="J26" s="297"/>
      <c r="L26" s="305"/>
    </row>
    <row r="27" spans="1:12" s="292" customFormat="1" ht="34.5" customHeight="1" x14ac:dyDescent="0.25">
      <c r="A27" s="301" t="s">
        <v>117</v>
      </c>
      <c r="B27" s="91" t="s">
        <v>1409</v>
      </c>
      <c r="C27" s="301" t="s">
        <v>2505</v>
      </c>
      <c r="D27" s="303"/>
      <c r="E27" s="321"/>
      <c r="F27" s="321"/>
      <c r="G27" s="321"/>
      <c r="H27" s="322"/>
      <c r="I27" s="297"/>
      <c r="J27" s="297"/>
      <c r="L27" s="305"/>
    </row>
    <row r="28" spans="1:12" s="292" customFormat="1" ht="51.75" customHeight="1" x14ac:dyDescent="0.25">
      <c r="A28" s="301" t="s">
        <v>118</v>
      </c>
      <c r="B28" s="91" t="s">
        <v>1052</v>
      </c>
      <c r="C28" s="301" t="s">
        <v>2635</v>
      </c>
      <c r="D28" s="303"/>
      <c r="E28" s="321"/>
      <c r="F28" s="321"/>
      <c r="G28" s="321"/>
      <c r="H28" s="322"/>
      <c r="I28" s="297"/>
      <c r="J28" s="297"/>
      <c r="L28" s="305"/>
    </row>
    <row r="29" spans="1:12" s="292" customFormat="1" ht="27.75" customHeight="1" x14ac:dyDescent="0.25">
      <c r="A29" s="301" t="s">
        <v>119</v>
      </c>
      <c r="B29" s="91" t="s">
        <v>239</v>
      </c>
      <c r="C29" s="301" t="s">
        <v>2506</v>
      </c>
      <c r="D29" s="402"/>
      <c r="E29" s="403"/>
      <c r="F29" s="403"/>
      <c r="G29" s="403"/>
      <c r="H29" s="403"/>
      <c r="I29" s="404"/>
      <c r="J29" s="404"/>
      <c r="L29" s="305"/>
    </row>
    <row r="30" spans="1:12" s="292" customFormat="1" ht="39.75" customHeight="1" x14ac:dyDescent="0.25">
      <c r="A30" s="301" t="s">
        <v>120</v>
      </c>
      <c r="B30" s="91" t="s">
        <v>1062</v>
      </c>
      <c r="C30" s="301" t="s">
        <v>2507</v>
      </c>
      <c r="D30" s="323"/>
      <c r="E30" s="324"/>
      <c r="F30" s="324"/>
      <c r="G30" s="324"/>
      <c r="H30" s="324"/>
      <c r="I30" s="300"/>
      <c r="J30" s="300"/>
      <c r="L30" s="305"/>
    </row>
    <row r="31" spans="1:12" s="292" customFormat="1" ht="39.75" customHeight="1" x14ac:dyDescent="0.25">
      <c r="A31" s="301" t="s">
        <v>1602</v>
      </c>
      <c r="B31" s="91" t="s">
        <v>2488</v>
      </c>
      <c r="C31" s="301" t="s">
        <v>2508</v>
      </c>
      <c r="D31" s="323"/>
      <c r="E31" s="324"/>
      <c r="F31" s="324"/>
      <c r="G31" s="324"/>
      <c r="H31" s="324"/>
      <c r="I31" s="300"/>
      <c r="J31" s="300"/>
      <c r="L31" s="305"/>
    </row>
    <row r="32" spans="1:12" s="292" customFormat="1" ht="24.75" customHeight="1" x14ac:dyDescent="0.25">
      <c r="A32" s="2274"/>
      <c r="B32" s="2275" t="s">
        <v>1661</v>
      </c>
      <c r="C32" s="2274" t="s">
        <v>2509</v>
      </c>
      <c r="D32" s="323"/>
      <c r="E32" s="324"/>
      <c r="F32" s="324"/>
      <c r="G32" s="324"/>
      <c r="H32" s="324"/>
      <c r="I32" s="300"/>
      <c r="J32" s="300"/>
      <c r="L32" s="305"/>
    </row>
    <row r="33" spans="1:12" s="292" customFormat="1" ht="20.25" customHeight="1" x14ac:dyDescent="0.25">
      <c r="A33" s="283" t="s">
        <v>121</v>
      </c>
      <c r="B33" s="542" t="s">
        <v>122</v>
      </c>
      <c r="C33" s="286" t="s">
        <v>1604</v>
      </c>
      <c r="D33" s="303">
        <f>E33+F33+G33+H33</f>
        <v>637888.1</v>
      </c>
      <c r="E33" s="321">
        <v>0</v>
      </c>
      <c r="F33" s="321">
        <v>0</v>
      </c>
      <c r="G33" s="325">
        <v>567888.1</v>
      </c>
      <c r="H33" s="326">
        <v>70000</v>
      </c>
      <c r="I33" s="297" t="e">
        <f>C33-D33</f>
        <v>#VALUE!</v>
      </c>
      <c r="J33" s="297" t="e">
        <f>#REF!-G33</f>
        <v>#REF!</v>
      </c>
      <c r="L33" s="305"/>
    </row>
    <row r="34" spans="1:12" s="292" customFormat="1" ht="20.100000000000001" customHeight="1" x14ac:dyDescent="0.25">
      <c r="A34" s="301" t="s">
        <v>123</v>
      </c>
      <c r="B34" s="327" t="s">
        <v>245</v>
      </c>
      <c r="C34" s="301" t="s">
        <v>2510</v>
      </c>
      <c r="D34" s="303"/>
      <c r="E34" s="321"/>
      <c r="F34" s="321"/>
      <c r="G34" s="325"/>
      <c r="H34" s="326"/>
      <c r="I34" s="297"/>
      <c r="J34" s="297"/>
      <c r="L34" s="305"/>
    </row>
    <row r="35" spans="1:12" s="292" customFormat="1" ht="20.100000000000001" customHeight="1" x14ac:dyDescent="0.25">
      <c r="A35" s="301" t="s">
        <v>124</v>
      </c>
      <c r="B35" s="91" t="s">
        <v>1445</v>
      </c>
      <c r="C35" s="301" t="s">
        <v>2511</v>
      </c>
      <c r="D35" s="303"/>
      <c r="E35" s="321"/>
      <c r="F35" s="321"/>
      <c r="G35" s="325"/>
      <c r="H35" s="326"/>
      <c r="I35" s="297"/>
      <c r="J35" s="297"/>
      <c r="L35" s="305"/>
    </row>
    <row r="36" spans="1:12" s="292" customFormat="1" ht="20.25" customHeight="1" x14ac:dyDescent="0.25">
      <c r="A36" s="2274"/>
      <c r="B36" s="2275" t="s">
        <v>1661</v>
      </c>
      <c r="C36" s="2274" t="s">
        <v>2512</v>
      </c>
      <c r="D36" s="2291"/>
      <c r="E36" s="2292"/>
      <c r="F36" s="2292"/>
      <c r="G36" s="2293"/>
      <c r="H36" s="2294"/>
      <c r="I36" s="2276"/>
      <c r="J36" s="2276"/>
      <c r="L36" s="305"/>
    </row>
    <row r="37" spans="1:12" s="292" customFormat="1" ht="30.75" customHeight="1" x14ac:dyDescent="0.25">
      <c r="A37" s="283" t="s">
        <v>125</v>
      </c>
      <c r="B37" s="563" t="s">
        <v>126</v>
      </c>
      <c r="C37" s="287" t="s">
        <v>2558</v>
      </c>
      <c r="D37" s="321">
        <f>E37+F37+G37+H37</f>
        <v>9645.4</v>
      </c>
      <c r="E37" s="303">
        <v>0</v>
      </c>
      <c r="F37" s="303">
        <v>3844</v>
      </c>
      <c r="G37" s="303">
        <v>5801.4</v>
      </c>
      <c r="H37" s="304">
        <v>0</v>
      </c>
      <c r="I37" s="297" t="e">
        <f>C37-D37</f>
        <v>#VALUE!</v>
      </c>
      <c r="J37" s="297" t="e">
        <f>#REF!-G37</f>
        <v>#REF!</v>
      </c>
      <c r="L37" s="305"/>
    </row>
    <row r="38" spans="1:12" s="292" customFormat="1" ht="43.5" customHeight="1" x14ac:dyDescent="0.25">
      <c r="A38" s="301" t="s">
        <v>127</v>
      </c>
      <c r="B38" s="91" t="s">
        <v>389</v>
      </c>
      <c r="C38" s="301" t="s">
        <v>2513</v>
      </c>
      <c r="D38" s="321"/>
      <c r="E38" s="303"/>
      <c r="F38" s="303"/>
      <c r="G38" s="303"/>
      <c r="H38" s="304"/>
      <c r="I38" s="297"/>
      <c r="J38" s="297"/>
      <c r="L38" s="305"/>
    </row>
    <row r="39" spans="1:12" s="292" customFormat="1" ht="39.75" customHeight="1" x14ac:dyDescent="0.25">
      <c r="A39" s="301" t="s">
        <v>128</v>
      </c>
      <c r="B39" s="91" t="s">
        <v>1305</v>
      </c>
      <c r="C39" s="301" t="s">
        <v>2514</v>
      </c>
      <c r="D39" s="321"/>
      <c r="E39" s="303"/>
      <c r="F39" s="303"/>
      <c r="G39" s="303"/>
      <c r="H39" s="304"/>
      <c r="I39" s="297"/>
      <c r="J39" s="297"/>
      <c r="L39" s="305"/>
    </row>
    <row r="40" spans="1:12" s="292" customFormat="1" ht="42.75" customHeight="1" x14ac:dyDescent="0.25">
      <c r="A40" s="301" t="s">
        <v>129</v>
      </c>
      <c r="B40" s="91" t="s">
        <v>1306</v>
      </c>
      <c r="C40" s="301" t="s">
        <v>2515</v>
      </c>
      <c r="D40" s="321"/>
      <c r="E40" s="303"/>
      <c r="F40" s="303"/>
      <c r="G40" s="303"/>
      <c r="H40" s="304"/>
      <c r="I40" s="297"/>
      <c r="J40" s="297"/>
      <c r="L40" s="305"/>
    </row>
    <row r="41" spans="1:12" s="292" customFormat="1" ht="24.75" customHeight="1" x14ac:dyDescent="0.25">
      <c r="A41" s="2274"/>
      <c r="B41" s="2275" t="s">
        <v>1661</v>
      </c>
      <c r="C41" s="2274" t="s">
        <v>2516</v>
      </c>
      <c r="D41" s="2292"/>
      <c r="E41" s="2291"/>
      <c r="F41" s="2291"/>
      <c r="G41" s="2291"/>
      <c r="H41" s="2295"/>
      <c r="I41" s="2276"/>
      <c r="J41" s="2276"/>
      <c r="L41" s="305"/>
    </row>
    <row r="42" spans="1:12" s="292" customFormat="1" ht="25.5" customHeight="1" x14ac:dyDescent="0.25">
      <c r="A42" s="283" t="s">
        <v>130</v>
      </c>
      <c r="B42" s="542" t="s">
        <v>131</v>
      </c>
      <c r="C42" s="287" t="s">
        <v>2559</v>
      </c>
      <c r="D42" s="321">
        <f>E42+F42+G42+H42</f>
        <v>43668.57</v>
      </c>
      <c r="E42" s="303">
        <v>0</v>
      </c>
      <c r="F42" s="303">
        <v>0</v>
      </c>
      <c r="G42" s="303">
        <v>43668.57</v>
      </c>
      <c r="H42" s="304">
        <v>0</v>
      </c>
      <c r="I42" s="297" t="e">
        <f>C42-D42</f>
        <v>#VALUE!</v>
      </c>
      <c r="J42" s="297" t="e">
        <f>#REF!-G42</f>
        <v>#REF!</v>
      </c>
      <c r="L42" s="305"/>
    </row>
    <row r="43" spans="1:12" s="292" customFormat="1" ht="20.100000000000001" customHeight="1" x14ac:dyDescent="0.25">
      <c r="A43" s="301" t="s">
        <v>132</v>
      </c>
      <c r="B43" s="91" t="s">
        <v>299</v>
      </c>
      <c r="C43" s="301" t="s">
        <v>1605</v>
      </c>
      <c r="D43" s="323"/>
      <c r="E43" s="324"/>
      <c r="F43" s="324"/>
      <c r="G43" s="14"/>
      <c r="H43" s="14"/>
      <c r="I43" s="300"/>
      <c r="J43" s="300"/>
      <c r="L43" s="305"/>
    </row>
    <row r="44" spans="1:12" s="292" customFormat="1" ht="20.100000000000001" customHeight="1" x14ac:dyDescent="0.25">
      <c r="A44" s="301" t="s">
        <v>133</v>
      </c>
      <c r="B44" s="91" t="s">
        <v>300</v>
      </c>
      <c r="C44" s="301" t="s">
        <v>2517</v>
      </c>
      <c r="D44" s="323"/>
      <c r="E44" s="324"/>
      <c r="F44" s="324"/>
      <c r="G44" s="14"/>
      <c r="H44" s="14"/>
      <c r="I44" s="300"/>
      <c r="J44" s="300"/>
      <c r="L44" s="305"/>
    </row>
    <row r="45" spans="1:12" s="292" customFormat="1" ht="20.100000000000001" customHeight="1" x14ac:dyDescent="0.25">
      <c r="A45" s="301" t="s">
        <v>134</v>
      </c>
      <c r="B45" s="328" t="s">
        <v>301</v>
      </c>
      <c r="C45" s="301" t="s">
        <v>1534</v>
      </c>
      <c r="D45" s="323"/>
      <c r="E45" s="324"/>
      <c r="F45" s="324"/>
      <c r="G45" s="14"/>
      <c r="H45" s="14"/>
      <c r="I45" s="300"/>
      <c r="J45" s="300"/>
      <c r="L45" s="305"/>
    </row>
    <row r="46" spans="1:12" s="292" customFormat="1" ht="18.75" x14ac:dyDescent="0.25">
      <c r="A46" s="301" t="s">
        <v>470</v>
      </c>
      <c r="B46" s="92" t="s">
        <v>1401</v>
      </c>
      <c r="C46" s="301" t="s">
        <v>1606</v>
      </c>
      <c r="D46" s="323"/>
      <c r="E46" s="324"/>
      <c r="F46" s="324"/>
      <c r="G46" s="14"/>
      <c r="H46" s="14"/>
      <c r="I46" s="300"/>
      <c r="J46" s="300"/>
      <c r="L46" s="305"/>
    </row>
    <row r="47" spans="1:12" s="292" customFormat="1" ht="18.75" x14ac:dyDescent="0.25">
      <c r="A47" s="2274"/>
      <c r="B47" s="2288" t="s">
        <v>1661</v>
      </c>
      <c r="C47" s="2274" t="s">
        <v>1446</v>
      </c>
      <c r="D47" s="323"/>
      <c r="E47" s="324"/>
      <c r="F47" s="324"/>
      <c r="G47" s="14"/>
      <c r="H47" s="14"/>
      <c r="I47" s="300"/>
      <c r="J47" s="300"/>
      <c r="L47" s="305"/>
    </row>
    <row r="48" spans="1:12" ht="31.5" customHeight="1" x14ac:dyDescent="0.25">
      <c r="A48" s="285" t="s">
        <v>135</v>
      </c>
      <c r="B48" s="542" t="s">
        <v>136</v>
      </c>
      <c r="C48" s="286" t="s">
        <v>2560</v>
      </c>
      <c r="D48" s="303">
        <f t="shared" ref="D48:D53" si="2">E48+F48+G48+H48</f>
        <v>128511.64000000001</v>
      </c>
      <c r="E48" s="303">
        <f>E49+E50+E51+E52+E53</f>
        <v>0</v>
      </c>
      <c r="F48" s="303">
        <f>F49+F50+F51+F52+F53</f>
        <v>2553</v>
      </c>
      <c r="G48" s="303">
        <f>G49+G50+G51+G52+G53</f>
        <v>117430.04000000001</v>
      </c>
      <c r="H48" s="303">
        <f>H49+H50+H51+H52+H53</f>
        <v>8528.6</v>
      </c>
      <c r="I48" s="297" t="e">
        <f t="shared" ref="I48:I53" si="3">C48-D48</f>
        <v>#VALUE!</v>
      </c>
      <c r="J48" s="297" t="e">
        <f>#REF!-G48</f>
        <v>#REF!</v>
      </c>
      <c r="L48" s="305"/>
    </row>
    <row r="49" spans="1:15" ht="38.25" customHeight="1" x14ac:dyDescent="0.25">
      <c r="A49" s="306" t="s">
        <v>137</v>
      </c>
      <c r="B49" s="91" t="s">
        <v>807</v>
      </c>
      <c r="C49" s="301" t="s">
        <v>1607</v>
      </c>
      <c r="D49" s="303">
        <f t="shared" si="2"/>
        <v>59923.56</v>
      </c>
      <c r="E49" s="319">
        <v>0</v>
      </c>
      <c r="F49" s="319">
        <v>0</v>
      </c>
      <c r="G49" s="319">
        <v>51394.96</v>
      </c>
      <c r="H49" s="329">
        <v>8528.6</v>
      </c>
      <c r="I49" s="297" t="e">
        <f t="shared" si="3"/>
        <v>#VALUE!</v>
      </c>
      <c r="J49" s="310" t="e">
        <f>#REF!-G49</f>
        <v>#REF!</v>
      </c>
    </row>
    <row r="50" spans="1:15" s="4" customFormat="1" ht="48.75" customHeight="1" x14ac:dyDescent="0.25">
      <c r="A50" s="306" t="s">
        <v>138</v>
      </c>
      <c r="B50" s="92" t="s">
        <v>1175</v>
      </c>
      <c r="C50" s="301" t="s">
        <v>2518</v>
      </c>
      <c r="D50" s="303">
        <f t="shared" si="2"/>
        <v>46127.99</v>
      </c>
      <c r="E50" s="330">
        <v>0</v>
      </c>
      <c r="F50" s="330">
        <v>0</v>
      </c>
      <c r="G50" s="330">
        <v>46127.99</v>
      </c>
      <c r="H50" s="331">
        <v>0</v>
      </c>
      <c r="I50" s="297" t="e">
        <f t="shared" si="3"/>
        <v>#VALUE!</v>
      </c>
      <c r="J50" s="310" t="e">
        <f>#REF!-G50</f>
        <v>#REF!</v>
      </c>
      <c r="M50" s="291"/>
      <c r="N50" s="291"/>
      <c r="O50" s="291"/>
    </row>
    <row r="51" spans="1:15" s="4" customFormat="1" ht="39.75" customHeight="1" x14ac:dyDescent="0.25">
      <c r="A51" s="306" t="s">
        <v>139</v>
      </c>
      <c r="B51" s="91" t="s">
        <v>1618</v>
      </c>
      <c r="C51" s="301" t="s">
        <v>2519</v>
      </c>
      <c r="D51" s="303">
        <f t="shared" si="2"/>
        <v>821.44</v>
      </c>
      <c r="E51" s="330">
        <v>0</v>
      </c>
      <c r="F51" s="330">
        <v>0</v>
      </c>
      <c r="G51" s="330">
        <v>821.44</v>
      </c>
      <c r="H51" s="331">
        <v>0</v>
      </c>
      <c r="I51" s="297" t="e">
        <f t="shared" si="3"/>
        <v>#VALUE!</v>
      </c>
      <c r="J51" s="310" t="e">
        <f>#REF!-G51</f>
        <v>#REF!</v>
      </c>
      <c r="M51" s="291"/>
      <c r="N51" s="291"/>
      <c r="O51" s="291"/>
    </row>
    <row r="52" spans="1:15" s="4" customFormat="1" ht="41.25" customHeight="1" x14ac:dyDescent="0.25">
      <c r="A52" s="306" t="s">
        <v>140</v>
      </c>
      <c r="B52" s="91" t="s">
        <v>1619</v>
      </c>
      <c r="C52" s="301" t="s">
        <v>2520</v>
      </c>
      <c r="D52" s="303">
        <f t="shared" si="2"/>
        <v>21538.65</v>
      </c>
      <c r="E52" s="330">
        <v>0</v>
      </c>
      <c r="F52" s="330">
        <v>2553</v>
      </c>
      <c r="G52" s="330">
        <v>18985.650000000001</v>
      </c>
      <c r="H52" s="331">
        <v>0</v>
      </c>
      <c r="I52" s="297" t="e">
        <f t="shared" si="3"/>
        <v>#VALUE!</v>
      </c>
      <c r="J52" s="310" t="e">
        <f>#REF!-G52</f>
        <v>#REF!</v>
      </c>
      <c r="M52" s="291"/>
      <c r="N52" s="291"/>
      <c r="O52" s="291"/>
    </row>
    <row r="53" spans="1:15" s="4" customFormat="1" ht="54" customHeight="1" x14ac:dyDescent="0.25">
      <c r="A53" s="306" t="s">
        <v>141</v>
      </c>
      <c r="B53" s="91" t="s">
        <v>1620</v>
      </c>
      <c r="C53" s="301" t="s">
        <v>2521</v>
      </c>
      <c r="D53" s="303">
        <f t="shared" si="2"/>
        <v>100</v>
      </c>
      <c r="E53" s="330">
        <v>0</v>
      </c>
      <c r="F53" s="330">
        <v>0</v>
      </c>
      <c r="G53" s="330">
        <v>100</v>
      </c>
      <c r="H53" s="331">
        <v>0</v>
      </c>
      <c r="I53" s="297">
        <f t="shared" si="3"/>
        <v>6</v>
      </c>
      <c r="J53" s="310" t="e">
        <f>#REF!-G53</f>
        <v>#REF!</v>
      </c>
      <c r="M53" s="291"/>
      <c r="N53" s="291"/>
      <c r="O53" s="291"/>
    </row>
    <row r="54" spans="1:15" s="4" customFormat="1" ht="21.75" customHeight="1" x14ac:dyDescent="0.25">
      <c r="A54" s="306" t="s">
        <v>142</v>
      </c>
      <c r="B54" s="92" t="s">
        <v>809</v>
      </c>
      <c r="C54" s="301" t="s">
        <v>1608</v>
      </c>
      <c r="D54" s="292"/>
      <c r="E54" s="291"/>
      <c r="F54" s="291"/>
      <c r="G54" s="291"/>
      <c r="H54" s="291"/>
      <c r="M54" s="291"/>
      <c r="N54" s="291"/>
      <c r="O54" s="291"/>
    </row>
    <row r="55" spans="1:15" s="4" customFormat="1" ht="21.75" customHeight="1" x14ac:dyDescent="0.25">
      <c r="A55" s="2283"/>
      <c r="B55" s="2288" t="s">
        <v>1661</v>
      </c>
      <c r="C55" s="2274" t="s">
        <v>2522</v>
      </c>
      <c r="D55" s="292"/>
      <c r="E55" s="291"/>
      <c r="F55" s="291"/>
      <c r="G55" s="291"/>
      <c r="H55" s="291"/>
      <c r="M55" s="291"/>
      <c r="N55" s="291"/>
      <c r="O55" s="291"/>
    </row>
    <row r="56" spans="1:15" ht="25.5" customHeight="1" x14ac:dyDescent="0.25">
      <c r="A56" s="286" t="s">
        <v>143</v>
      </c>
      <c r="B56" s="542" t="s">
        <v>144</v>
      </c>
      <c r="C56" s="287" t="s">
        <v>2561</v>
      </c>
      <c r="D56" s="321">
        <f>E56+F56+G56+H56</f>
        <v>85625.790000000008</v>
      </c>
      <c r="E56" s="321">
        <f>E57+E61</f>
        <v>4086.5</v>
      </c>
      <c r="F56" s="321">
        <f>F57+F58+F59+F60</f>
        <v>60069.8</v>
      </c>
      <c r="G56" s="321">
        <f>G57+G59+G60</f>
        <v>4259.5700000000006</v>
      </c>
      <c r="H56" s="322">
        <f>H57</f>
        <v>17209.919999999998</v>
      </c>
      <c r="I56" s="297" t="e">
        <f t="shared" ref="I56:I61" si="4">C56-D56</f>
        <v>#VALUE!</v>
      </c>
      <c r="J56" s="297" t="e">
        <f>#REF!-G56</f>
        <v>#REF!</v>
      </c>
      <c r="L56" s="305"/>
    </row>
    <row r="57" spans="1:15" ht="33" customHeight="1" x14ac:dyDescent="0.25">
      <c r="A57" s="301" t="s">
        <v>145</v>
      </c>
      <c r="B57" s="92" t="s">
        <v>1395</v>
      </c>
      <c r="C57" s="306" t="s">
        <v>2523</v>
      </c>
      <c r="D57" s="332">
        <f>E57+F57+G57+H57</f>
        <v>26672.989999999998</v>
      </c>
      <c r="E57" s="330">
        <v>1231.5</v>
      </c>
      <c r="F57" s="330">
        <v>4115.8</v>
      </c>
      <c r="G57" s="330">
        <v>4115.7700000000004</v>
      </c>
      <c r="H57" s="331">
        <v>17209.919999999998</v>
      </c>
      <c r="I57" s="303">
        <f t="shared" si="4"/>
        <v>-26562.989999999998</v>
      </c>
      <c r="J57" s="310" t="e">
        <f>#REF!-G57</f>
        <v>#REF!</v>
      </c>
    </row>
    <row r="58" spans="1:15" ht="29.25" customHeight="1" x14ac:dyDescent="0.25">
      <c r="A58" s="301" t="s">
        <v>146</v>
      </c>
      <c r="B58" s="91" t="s">
        <v>1396</v>
      </c>
      <c r="C58" s="306" t="s">
        <v>2524</v>
      </c>
      <c r="D58" s="332">
        <f>E58+F58+G58+H58</f>
        <v>41725</v>
      </c>
      <c r="E58" s="330">
        <v>0</v>
      </c>
      <c r="F58" s="330">
        <v>41725</v>
      </c>
      <c r="G58" s="330">
        <v>0</v>
      </c>
      <c r="H58" s="331">
        <v>0</v>
      </c>
      <c r="I58" s="303" t="e">
        <f t="shared" si="4"/>
        <v>#VALUE!</v>
      </c>
      <c r="J58" s="310" t="e">
        <f>#REF!-G58</f>
        <v>#REF!</v>
      </c>
    </row>
    <row r="59" spans="1:15" ht="51.75" customHeight="1" x14ac:dyDescent="0.25">
      <c r="A59" s="301" t="s">
        <v>147</v>
      </c>
      <c r="B59" s="92" t="s">
        <v>954</v>
      </c>
      <c r="C59" s="306" t="s">
        <v>2525</v>
      </c>
      <c r="D59" s="332">
        <f>F59+G59</f>
        <v>294</v>
      </c>
      <c r="E59" s="330">
        <v>0</v>
      </c>
      <c r="F59" s="330">
        <v>291</v>
      </c>
      <c r="G59" s="330">
        <v>3</v>
      </c>
      <c r="H59" s="331">
        <v>0</v>
      </c>
      <c r="I59" s="303">
        <f t="shared" si="4"/>
        <v>-182</v>
      </c>
      <c r="J59" s="310" t="e">
        <f>#REF!-G59</f>
        <v>#REF!</v>
      </c>
    </row>
    <row r="60" spans="1:15" ht="42.75" customHeight="1" x14ac:dyDescent="0.25">
      <c r="A60" s="301" t="s">
        <v>148</v>
      </c>
      <c r="B60" s="91" t="s">
        <v>1632</v>
      </c>
      <c r="C60" s="306" t="s">
        <v>2526</v>
      </c>
      <c r="D60" s="332">
        <f>F60+G60</f>
        <v>14078.8</v>
      </c>
      <c r="E60" s="330">
        <v>0</v>
      </c>
      <c r="F60" s="330">
        <v>13938</v>
      </c>
      <c r="G60" s="330">
        <v>140.80000000000001</v>
      </c>
      <c r="H60" s="331">
        <v>0</v>
      </c>
      <c r="I60" s="303" t="e">
        <f t="shared" si="4"/>
        <v>#VALUE!</v>
      </c>
      <c r="J60" s="310" t="e">
        <f>#REF!-G60</f>
        <v>#REF!</v>
      </c>
    </row>
    <row r="61" spans="1:15" ht="36" customHeight="1" x14ac:dyDescent="0.25">
      <c r="A61" s="301" t="s">
        <v>149</v>
      </c>
      <c r="B61" s="91" t="s">
        <v>955</v>
      </c>
      <c r="C61" s="306" t="s">
        <v>2527</v>
      </c>
      <c r="D61" s="332">
        <f>E61</f>
        <v>2855</v>
      </c>
      <c r="E61" s="330">
        <v>2855</v>
      </c>
      <c r="F61" s="330">
        <v>0</v>
      </c>
      <c r="G61" s="330">
        <v>0</v>
      </c>
      <c r="H61" s="331">
        <v>0</v>
      </c>
      <c r="I61" s="303" t="e">
        <f t="shared" si="4"/>
        <v>#VALUE!</v>
      </c>
      <c r="J61" s="310" t="e">
        <f>#REF!-G61</f>
        <v>#REF!</v>
      </c>
    </row>
    <row r="62" spans="1:15" ht="24" customHeight="1" x14ac:dyDescent="0.25">
      <c r="A62" s="2274"/>
      <c r="B62" s="2275" t="s">
        <v>1661</v>
      </c>
      <c r="C62" s="2283" t="s">
        <v>1609</v>
      </c>
      <c r="D62" s="2296"/>
      <c r="E62" s="2297"/>
      <c r="F62" s="2297"/>
      <c r="G62" s="2297"/>
      <c r="H62" s="2298"/>
      <c r="I62" s="2291"/>
      <c r="J62" s="2287"/>
    </row>
    <row r="63" spans="1:15" s="292" customFormat="1" ht="29.25" customHeight="1" x14ac:dyDescent="0.25">
      <c r="A63" s="564" t="s">
        <v>150</v>
      </c>
      <c r="B63" s="542" t="s">
        <v>151</v>
      </c>
      <c r="C63" s="287" t="s">
        <v>2562</v>
      </c>
      <c r="D63" s="321" t="e">
        <f>E63+F63+G63+H63</f>
        <v>#REF!</v>
      </c>
      <c r="E63" s="321">
        <f>E64</f>
        <v>0</v>
      </c>
      <c r="F63" s="321" t="e">
        <f>#REF!</f>
        <v>#REF!</v>
      </c>
      <c r="G63" s="321" t="e">
        <f>G64+#REF!</f>
        <v>#REF!</v>
      </c>
      <c r="H63" s="322" t="e">
        <f>#REF!</f>
        <v>#REF!</v>
      </c>
      <c r="I63" s="297" t="e">
        <f>C63-D63</f>
        <v>#VALUE!</v>
      </c>
      <c r="J63" s="297" t="e">
        <f>#REF!-G63</f>
        <v>#REF!</v>
      </c>
      <c r="L63" s="305"/>
    </row>
    <row r="64" spans="1:15" s="292" customFormat="1" ht="22.5" customHeight="1" x14ac:dyDescent="0.25">
      <c r="A64" s="301" t="s">
        <v>152</v>
      </c>
      <c r="B64" s="92" t="s">
        <v>25</v>
      </c>
      <c r="C64" s="306" t="s">
        <v>2528</v>
      </c>
      <c r="D64" s="332">
        <f>E64+F64+G64+H64</f>
        <v>101299.4</v>
      </c>
      <c r="E64" s="330">
        <v>0</v>
      </c>
      <c r="F64" s="330">
        <v>0</v>
      </c>
      <c r="G64" s="330">
        <v>101299.4</v>
      </c>
      <c r="H64" s="331">
        <v>0</v>
      </c>
      <c r="I64" s="303" t="e">
        <f>C64-D64</f>
        <v>#VALUE!</v>
      </c>
      <c r="J64" s="310" t="e">
        <f>#REF!-G64</f>
        <v>#REF!</v>
      </c>
    </row>
    <row r="65" spans="1:12" s="292" customFormat="1" ht="22.5" customHeight="1" x14ac:dyDescent="0.25">
      <c r="A65" s="301"/>
      <c r="B65" s="92" t="s">
        <v>79</v>
      </c>
      <c r="C65" s="306" t="s">
        <v>1610</v>
      </c>
      <c r="D65" s="332"/>
      <c r="E65" s="330"/>
      <c r="F65" s="330"/>
      <c r="G65" s="330"/>
      <c r="H65" s="331"/>
      <c r="I65" s="303"/>
      <c r="J65" s="310"/>
    </row>
    <row r="66" spans="1:12" s="292" customFormat="1" ht="22.5" customHeight="1" x14ac:dyDescent="0.25">
      <c r="A66" s="301" t="s">
        <v>153</v>
      </c>
      <c r="B66" s="92" t="s">
        <v>1323</v>
      </c>
      <c r="C66" s="306" t="s">
        <v>2529</v>
      </c>
      <c r="D66" s="332"/>
      <c r="E66" s="330"/>
      <c r="F66" s="330"/>
      <c r="G66" s="330"/>
      <c r="H66" s="331"/>
      <c r="I66" s="303"/>
      <c r="J66" s="310"/>
    </row>
    <row r="67" spans="1:12" s="292" customFormat="1" ht="30" customHeight="1" x14ac:dyDescent="0.25">
      <c r="A67" s="301" t="s">
        <v>154</v>
      </c>
      <c r="B67" s="92" t="s">
        <v>1327</v>
      </c>
      <c r="C67" s="306" t="s">
        <v>2530</v>
      </c>
      <c r="D67" s="332"/>
      <c r="E67" s="330"/>
      <c r="F67" s="330"/>
      <c r="G67" s="330"/>
      <c r="H67" s="331"/>
      <c r="I67" s="303"/>
      <c r="J67" s="310"/>
    </row>
    <row r="68" spans="1:12" s="292" customFormat="1" ht="30" customHeight="1" x14ac:dyDescent="0.25">
      <c r="A68" s="301" t="s">
        <v>155</v>
      </c>
      <c r="B68" s="91" t="s">
        <v>1330</v>
      </c>
      <c r="C68" s="306" t="s">
        <v>2531</v>
      </c>
      <c r="D68" s="332"/>
      <c r="E68" s="330"/>
      <c r="F68" s="330"/>
      <c r="G68" s="330"/>
      <c r="H68" s="331"/>
      <c r="I68" s="303"/>
      <c r="J68" s="310"/>
    </row>
    <row r="69" spans="1:12" s="292" customFormat="1" ht="21.75" customHeight="1" x14ac:dyDescent="0.25">
      <c r="A69" s="301" t="s">
        <v>272</v>
      </c>
      <c r="B69" s="91" t="s">
        <v>1332</v>
      </c>
      <c r="C69" s="306" t="s">
        <v>2532</v>
      </c>
      <c r="D69" s="332"/>
      <c r="E69" s="330"/>
      <c r="F69" s="330"/>
      <c r="G69" s="330"/>
      <c r="H69" s="331"/>
      <c r="I69" s="303"/>
      <c r="J69" s="310"/>
    </row>
    <row r="70" spans="1:12" s="292" customFormat="1" ht="21.75" customHeight="1" x14ac:dyDescent="0.25">
      <c r="A70" s="2274"/>
      <c r="B70" s="2275" t="s">
        <v>1661</v>
      </c>
      <c r="C70" s="2283" t="s">
        <v>2533</v>
      </c>
      <c r="D70" s="2296"/>
      <c r="E70" s="2297"/>
      <c r="F70" s="2297"/>
      <c r="G70" s="2297"/>
      <c r="H70" s="2298"/>
      <c r="I70" s="2291"/>
      <c r="J70" s="2287"/>
    </row>
    <row r="71" spans="1:12" s="292" customFormat="1" ht="23.25" customHeight="1" x14ac:dyDescent="0.25">
      <c r="A71" s="283" t="s">
        <v>156</v>
      </c>
      <c r="B71" s="542" t="s">
        <v>157</v>
      </c>
      <c r="C71" s="287" t="s">
        <v>2563</v>
      </c>
      <c r="D71" s="321" t="e">
        <f>E71+F71+G71+H71</f>
        <v>#REF!</v>
      </c>
      <c r="E71" s="303" t="e">
        <f>E72+E73+E74+#REF!</f>
        <v>#REF!</v>
      </c>
      <c r="F71" s="303" t="e">
        <f>F72+F73+F74+#REF!</f>
        <v>#REF!</v>
      </c>
      <c r="G71" s="303" t="e">
        <f>G72+G73+G74+#REF!</f>
        <v>#REF!</v>
      </c>
      <c r="H71" s="304" t="e">
        <f>H72+H73+H74+#REF!</f>
        <v>#REF!</v>
      </c>
      <c r="I71" s="297" t="e">
        <f>C71-D71</f>
        <v>#VALUE!</v>
      </c>
      <c r="J71" s="297" t="e">
        <f>#REF!-G71</f>
        <v>#REF!</v>
      </c>
    </row>
    <row r="72" spans="1:12" s="292" customFormat="1" ht="24.75" customHeight="1" x14ac:dyDescent="0.25">
      <c r="A72" s="301" t="s">
        <v>158</v>
      </c>
      <c r="B72" s="91" t="s">
        <v>910</v>
      </c>
      <c r="C72" s="306" t="s">
        <v>2534</v>
      </c>
      <c r="D72" s="332">
        <f>E72+F72+G72+H72</f>
        <v>7537.2</v>
      </c>
      <c r="E72" s="319">
        <v>0</v>
      </c>
      <c r="F72" s="319">
        <v>0</v>
      </c>
      <c r="G72" s="319">
        <v>7537.2</v>
      </c>
      <c r="H72" s="329">
        <v>0</v>
      </c>
      <c r="I72" s="297" t="e">
        <f>C72-D72</f>
        <v>#VALUE!</v>
      </c>
      <c r="J72" s="310" t="e">
        <f>#REF!-G72</f>
        <v>#REF!</v>
      </c>
    </row>
    <row r="73" spans="1:12" s="292" customFormat="1" ht="24" customHeight="1" x14ac:dyDescent="0.25">
      <c r="A73" s="301" t="s">
        <v>159</v>
      </c>
      <c r="B73" s="92" t="s">
        <v>304</v>
      </c>
      <c r="C73" s="306" t="s">
        <v>2535</v>
      </c>
      <c r="D73" s="332">
        <f>E73+F73+G73+H73</f>
        <v>4415.75</v>
      </c>
      <c r="E73" s="319">
        <v>0</v>
      </c>
      <c r="F73" s="319">
        <v>648.77</v>
      </c>
      <c r="G73" s="319">
        <v>3766.98</v>
      </c>
      <c r="H73" s="329">
        <v>0</v>
      </c>
      <c r="I73" s="297" t="e">
        <f>C73-D73</f>
        <v>#VALUE!</v>
      </c>
      <c r="J73" s="310" t="e">
        <f>#REF!-G73</f>
        <v>#REF!</v>
      </c>
    </row>
    <row r="74" spans="1:12" s="292" customFormat="1" ht="25.5" customHeight="1" x14ac:dyDescent="0.25">
      <c r="A74" s="301" t="s">
        <v>160</v>
      </c>
      <c r="B74" s="91" t="s">
        <v>909</v>
      </c>
      <c r="C74" s="306" t="s">
        <v>2536</v>
      </c>
      <c r="D74" s="302">
        <v>0</v>
      </c>
      <c r="E74" s="319">
        <v>0</v>
      </c>
      <c r="F74" s="319">
        <v>0</v>
      </c>
      <c r="G74" s="319">
        <v>0</v>
      </c>
      <c r="H74" s="329">
        <v>0</v>
      </c>
      <c r="I74" s="297" t="e">
        <f>C74-D74</f>
        <v>#VALUE!</v>
      </c>
      <c r="J74" s="310" t="e">
        <f>#REF!-G74</f>
        <v>#REF!</v>
      </c>
    </row>
    <row r="75" spans="1:12" s="292" customFormat="1" ht="40.5" customHeight="1" x14ac:dyDescent="0.25">
      <c r="A75" s="301" t="s">
        <v>161</v>
      </c>
      <c r="B75" s="92" t="s">
        <v>1631</v>
      </c>
      <c r="C75" s="306" t="s">
        <v>2537</v>
      </c>
      <c r="D75" s="302"/>
      <c r="E75" s="319"/>
      <c r="F75" s="319"/>
      <c r="G75" s="319"/>
      <c r="H75" s="329"/>
      <c r="I75" s="297"/>
      <c r="J75" s="310"/>
    </row>
    <row r="76" spans="1:12" s="292" customFormat="1" ht="28.5" customHeight="1" x14ac:dyDescent="0.25">
      <c r="A76" s="2274"/>
      <c r="B76" s="2288" t="s">
        <v>1661</v>
      </c>
      <c r="C76" s="2283" t="s">
        <v>2538</v>
      </c>
      <c r="D76" s="313"/>
      <c r="E76" s="2299"/>
      <c r="F76" s="2299"/>
      <c r="G76" s="2299"/>
      <c r="H76" s="2300"/>
      <c r="I76" s="2276"/>
      <c r="J76" s="2287"/>
    </row>
    <row r="77" spans="1:12" s="292" customFormat="1" ht="23.25" customHeight="1" x14ac:dyDescent="0.25">
      <c r="A77" s="283" t="s">
        <v>162</v>
      </c>
      <c r="B77" s="542" t="s">
        <v>163</v>
      </c>
      <c r="C77" s="287" t="s">
        <v>2564</v>
      </c>
      <c r="D77" s="333" t="e">
        <f t="shared" ref="D77:D82" si="5">E77+F77+G77+H77</f>
        <v>#REF!</v>
      </c>
      <c r="E77" s="321" t="e">
        <f>E78+E79+E80+#REF!+#REF!</f>
        <v>#REF!</v>
      </c>
      <c r="F77" s="321" t="e">
        <f>F78+F79+F80+#REF!+#REF!</f>
        <v>#REF!</v>
      </c>
      <c r="G77" s="321" t="e">
        <f>G78+G79+G80+#REF!+#REF!</f>
        <v>#REF!</v>
      </c>
      <c r="H77" s="321" t="e">
        <f>H78+H79+H80+#REF!+#REF!</f>
        <v>#REF!</v>
      </c>
      <c r="I77" s="297" t="e">
        <f t="shared" ref="I77:I82" si="6">C77-D77</f>
        <v>#VALUE!</v>
      </c>
      <c r="J77" s="297" t="e">
        <f>#REF!-G77</f>
        <v>#REF!</v>
      </c>
      <c r="L77" s="305"/>
    </row>
    <row r="78" spans="1:12" s="292" customFormat="1" ht="28.5" customHeight="1" x14ac:dyDescent="0.25">
      <c r="A78" s="301" t="s">
        <v>164</v>
      </c>
      <c r="B78" s="91" t="s">
        <v>1633</v>
      </c>
      <c r="C78" s="306" t="s">
        <v>2539</v>
      </c>
      <c r="D78" s="333">
        <f t="shared" si="5"/>
        <v>779.15</v>
      </c>
      <c r="E78" s="330">
        <v>0</v>
      </c>
      <c r="F78" s="330">
        <v>0</v>
      </c>
      <c r="G78" s="330">
        <v>779.15</v>
      </c>
      <c r="H78" s="331">
        <v>0</v>
      </c>
      <c r="I78" s="303" t="e">
        <f t="shared" si="6"/>
        <v>#VALUE!</v>
      </c>
      <c r="J78" s="310" t="e">
        <f>#REF!-G78</f>
        <v>#REF!</v>
      </c>
    </row>
    <row r="79" spans="1:12" s="292" customFormat="1" ht="39" customHeight="1" x14ac:dyDescent="0.25">
      <c r="A79" s="301" t="s">
        <v>165</v>
      </c>
      <c r="B79" s="91" t="s">
        <v>1232</v>
      </c>
      <c r="C79" s="306" t="s">
        <v>2540</v>
      </c>
      <c r="D79" s="333">
        <f t="shared" si="5"/>
        <v>133821.4</v>
      </c>
      <c r="E79" s="330">
        <v>0</v>
      </c>
      <c r="F79" s="330">
        <v>0</v>
      </c>
      <c r="G79" s="330">
        <v>133821.4</v>
      </c>
      <c r="H79" s="331">
        <v>0</v>
      </c>
      <c r="I79" s="303">
        <f t="shared" si="6"/>
        <v>-133678.39999999999</v>
      </c>
      <c r="J79" s="310" t="e">
        <f>#REF!-G79</f>
        <v>#REF!</v>
      </c>
    </row>
    <row r="80" spans="1:12" s="292" customFormat="1" ht="23.25" customHeight="1" x14ac:dyDescent="0.25">
      <c r="A80" s="301" t="s">
        <v>166</v>
      </c>
      <c r="B80" s="91" t="s">
        <v>1001</v>
      </c>
      <c r="C80" s="306" t="s">
        <v>2541</v>
      </c>
      <c r="D80" s="333">
        <f t="shared" si="5"/>
        <v>4519</v>
      </c>
      <c r="E80" s="330">
        <v>0</v>
      </c>
      <c r="F80" s="330">
        <v>3469</v>
      </c>
      <c r="G80" s="330">
        <v>1050</v>
      </c>
      <c r="H80" s="331">
        <v>0</v>
      </c>
      <c r="I80" s="303" t="e">
        <f t="shared" si="6"/>
        <v>#VALUE!</v>
      </c>
      <c r="J80" s="310" t="e">
        <f>#REF!-G80</f>
        <v>#REF!</v>
      </c>
    </row>
    <row r="81" spans="1:12" s="292" customFormat="1" ht="23.25" customHeight="1" x14ac:dyDescent="0.25">
      <c r="A81" s="2274"/>
      <c r="B81" s="2275" t="s">
        <v>1661</v>
      </c>
      <c r="C81" s="2283" t="s">
        <v>2542</v>
      </c>
      <c r="D81" s="333"/>
      <c r="E81" s="2297"/>
      <c r="F81" s="2297"/>
      <c r="G81" s="2297"/>
      <c r="H81" s="2298"/>
      <c r="I81" s="2291"/>
      <c r="J81" s="2287"/>
    </row>
    <row r="82" spans="1:12" ht="43.5" customHeight="1" x14ac:dyDescent="0.25">
      <c r="A82" s="564" t="s">
        <v>168</v>
      </c>
      <c r="B82" s="563" t="s">
        <v>169</v>
      </c>
      <c r="C82" s="286" t="s">
        <v>2565</v>
      </c>
      <c r="D82" s="303">
        <f t="shared" si="5"/>
        <v>64551.1</v>
      </c>
      <c r="E82" s="334">
        <v>0</v>
      </c>
      <c r="F82" s="334">
        <v>0</v>
      </c>
      <c r="G82" s="325">
        <v>64551.1</v>
      </c>
      <c r="H82" s="335">
        <v>0</v>
      </c>
      <c r="I82" s="297" t="e">
        <f t="shared" si="6"/>
        <v>#VALUE!</v>
      </c>
      <c r="J82" s="297" t="e">
        <f>#REF!-G82</f>
        <v>#REF!</v>
      </c>
      <c r="L82" s="305"/>
    </row>
    <row r="83" spans="1:12" ht="61.5" customHeight="1" x14ac:dyDescent="0.25">
      <c r="A83" s="301" t="s">
        <v>170</v>
      </c>
      <c r="B83" s="91" t="s">
        <v>1623</v>
      </c>
      <c r="C83" s="301" t="s">
        <v>2543</v>
      </c>
      <c r="D83" s="303"/>
      <c r="E83" s="334"/>
      <c r="F83" s="334"/>
      <c r="G83" s="325"/>
      <c r="H83" s="335"/>
      <c r="I83" s="297"/>
      <c r="J83" s="297"/>
      <c r="L83" s="305"/>
    </row>
    <row r="84" spans="1:12" ht="27.75" customHeight="1" x14ac:dyDescent="0.25">
      <c r="A84" s="301" t="s">
        <v>171</v>
      </c>
      <c r="B84" s="91" t="s">
        <v>1416</v>
      </c>
      <c r="C84" s="301" t="s">
        <v>2544</v>
      </c>
      <c r="D84" s="303"/>
      <c r="E84" s="334"/>
      <c r="F84" s="334"/>
      <c r="G84" s="325"/>
      <c r="H84" s="335"/>
      <c r="I84" s="297"/>
      <c r="J84" s="297"/>
      <c r="L84" s="305"/>
    </row>
    <row r="85" spans="1:12" ht="22.5" customHeight="1" x14ac:dyDescent="0.25">
      <c r="A85" s="301" t="s">
        <v>172</v>
      </c>
      <c r="B85" s="91" t="s">
        <v>593</v>
      </c>
      <c r="C85" s="301" t="s">
        <v>2545</v>
      </c>
      <c r="D85" s="303"/>
      <c r="E85" s="334"/>
      <c r="F85" s="334"/>
      <c r="G85" s="325"/>
      <c r="H85" s="335"/>
      <c r="I85" s="297"/>
      <c r="J85" s="297"/>
      <c r="L85" s="305"/>
    </row>
    <row r="86" spans="1:12" ht="38.25" customHeight="1" x14ac:dyDescent="0.25">
      <c r="A86" s="301" t="s">
        <v>173</v>
      </c>
      <c r="B86" s="91" t="s">
        <v>1624</v>
      </c>
      <c r="C86" s="301" t="s">
        <v>2546</v>
      </c>
      <c r="D86" s="303"/>
      <c r="E86" s="334"/>
      <c r="F86" s="334"/>
      <c r="G86" s="325"/>
      <c r="H86" s="335"/>
      <c r="I86" s="297"/>
      <c r="J86" s="297"/>
      <c r="L86" s="305"/>
    </row>
    <row r="87" spans="1:12" ht="20.100000000000001" customHeight="1" x14ac:dyDescent="0.25">
      <c r="A87" s="301" t="s">
        <v>392</v>
      </c>
      <c r="B87" s="91" t="s">
        <v>809</v>
      </c>
      <c r="C87" s="301" t="s">
        <v>2547</v>
      </c>
      <c r="D87" s="303"/>
      <c r="E87" s="334"/>
      <c r="F87" s="334"/>
      <c r="G87" s="325"/>
      <c r="H87" s="335"/>
      <c r="I87" s="297"/>
      <c r="J87" s="297"/>
      <c r="L87" s="305"/>
    </row>
    <row r="88" spans="1:12" ht="22.5" customHeight="1" x14ac:dyDescent="0.25">
      <c r="A88" s="2274"/>
      <c r="B88" s="2275" t="s">
        <v>1661</v>
      </c>
      <c r="C88" s="2274" t="s">
        <v>2548</v>
      </c>
      <c r="D88" s="2291"/>
      <c r="E88" s="2301"/>
      <c r="F88" s="2301"/>
      <c r="G88" s="2293"/>
      <c r="H88" s="2302"/>
      <c r="I88" s="2276"/>
      <c r="J88" s="2276"/>
      <c r="L88" s="305"/>
    </row>
    <row r="89" spans="1:12" ht="30" customHeight="1" x14ac:dyDescent="0.25">
      <c r="A89" s="564" t="s">
        <v>174</v>
      </c>
      <c r="B89" s="542" t="s">
        <v>175</v>
      </c>
      <c r="C89" s="287" t="s">
        <v>2566</v>
      </c>
      <c r="D89" s="332">
        <f>F89+G89</f>
        <v>814454.3</v>
      </c>
      <c r="E89" s="330">
        <v>0</v>
      </c>
      <c r="F89" s="330">
        <v>5622</v>
      </c>
      <c r="G89" s="330">
        <v>808832.3</v>
      </c>
      <c r="H89" s="331">
        <v>0</v>
      </c>
      <c r="I89" s="303" t="e">
        <f>C89-D89</f>
        <v>#VALUE!</v>
      </c>
      <c r="J89" s="310" t="e">
        <f>#REF!-G89</f>
        <v>#REF!</v>
      </c>
      <c r="L89" s="305"/>
    </row>
    <row r="90" spans="1:12" ht="24.75" customHeight="1" x14ac:dyDescent="0.25">
      <c r="A90" s="301" t="s">
        <v>176</v>
      </c>
      <c r="B90" s="92" t="s">
        <v>30</v>
      </c>
      <c r="C90" s="306" t="s">
        <v>2549</v>
      </c>
      <c r="D90" s="332">
        <f>G90+H90</f>
        <v>105218.4</v>
      </c>
      <c r="E90" s="330">
        <v>0</v>
      </c>
      <c r="F90" s="330">
        <v>0</v>
      </c>
      <c r="G90" s="330">
        <v>8705.2000000000007</v>
      </c>
      <c r="H90" s="331">
        <v>96513.2</v>
      </c>
      <c r="I90" s="303" t="e">
        <f>C90-D90</f>
        <v>#VALUE!</v>
      </c>
      <c r="J90" s="310" t="e">
        <f>#REF!-G90</f>
        <v>#REF!</v>
      </c>
    </row>
    <row r="91" spans="1:12" ht="26.25" customHeight="1" x14ac:dyDescent="0.25">
      <c r="A91" s="301" t="s">
        <v>177</v>
      </c>
      <c r="B91" s="92" t="s">
        <v>40</v>
      </c>
      <c r="C91" s="306" t="s">
        <v>2550</v>
      </c>
      <c r="D91" s="332">
        <f>G91</f>
        <v>26423.13</v>
      </c>
      <c r="E91" s="330">
        <v>0</v>
      </c>
      <c r="F91" s="330">
        <v>0</v>
      </c>
      <c r="G91" s="330">
        <v>26423.13</v>
      </c>
      <c r="H91" s="331">
        <v>0</v>
      </c>
      <c r="I91" s="303" t="e">
        <f>C91-D91</f>
        <v>#VALUE!</v>
      </c>
      <c r="J91" s="310" t="e">
        <f>#REF!-G91</f>
        <v>#REF!</v>
      </c>
    </row>
    <row r="92" spans="1:12" s="618" customFormat="1" ht="26.25" customHeight="1" x14ac:dyDescent="0.25">
      <c r="A92" s="664" t="s">
        <v>1354</v>
      </c>
      <c r="B92" s="92" t="s">
        <v>239</v>
      </c>
      <c r="C92" s="665" t="s">
        <v>2551</v>
      </c>
      <c r="D92" s="666"/>
      <c r="E92" s="667"/>
      <c r="F92" s="667"/>
      <c r="G92" s="667"/>
      <c r="H92" s="668"/>
      <c r="I92" s="669"/>
      <c r="J92" s="670"/>
      <c r="K92" s="671"/>
      <c r="L92" s="671"/>
    </row>
    <row r="93" spans="1:12" ht="26.25" customHeight="1" x14ac:dyDescent="0.25">
      <c r="A93" s="301"/>
      <c r="B93" s="92" t="s">
        <v>609</v>
      </c>
      <c r="C93" s="306" t="s">
        <v>2552</v>
      </c>
      <c r="D93" s="332"/>
      <c r="E93" s="330"/>
      <c r="F93" s="330"/>
      <c r="G93" s="330"/>
      <c r="H93" s="331"/>
      <c r="I93" s="303"/>
      <c r="J93" s="310"/>
    </row>
    <row r="94" spans="1:12" ht="26.25" customHeight="1" x14ac:dyDescent="0.25">
      <c r="A94" s="2274"/>
      <c r="B94" s="2288" t="s">
        <v>1661</v>
      </c>
      <c r="C94" s="2283" t="s">
        <v>2553</v>
      </c>
      <c r="D94" s="2296"/>
      <c r="E94" s="2297"/>
      <c r="F94" s="2297"/>
      <c r="G94" s="2297"/>
      <c r="H94" s="2298"/>
      <c r="I94" s="2291"/>
      <c r="J94" s="2287"/>
    </row>
    <row r="95" spans="1:12" ht="22.5" customHeight="1" x14ac:dyDescent="0.25">
      <c r="A95" s="286" t="s">
        <v>178</v>
      </c>
      <c r="B95" s="542" t="s">
        <v>179</v>
      </c>
      <c r="C95" s="287" t="s">
        <v>2572</v>
      </c>
      <c r="D95" s="321">
        <f>G95+H95</f>
        <v>253140.4</v>
      </c>
      <c r="E95" s="321">
        <v>0</v>
      </c>
      <c r="F95" s="321">
        <v>0</v>
      </c>
      <c r="G95" s="321">
        <v>122954.4</v>
      </c>
      <c r="H95" s="322">
        <v>130186</v>
      </c>
      <c r="I95" s="297" t="e">
        <f>C95-D95</f>
        <v>#VALUE!</v>
      </c>
      <c r="J95" s="297" t="e">
        <f>#REF!-G95</f>
        <v>#REF!</v>
      </c>
    </row>
    <row r="96" spans="1:12" ht="69.75" customHeight="1" x14ac:dyDescent="0.25">
      <c r="A96" s="306" t="s">
        <v>180</v>
      </c>
      <c r="B96" s="92" t="s">
        <v>1338</v>
      </c>
      <c r="C96" s="306" t="s">
        <v>2567</v>
      </c>
      <c r="D96" s="303">
        <f>E96+F96+G96+H96</f>
        <v>11422.730000000001</v>
      </c>
      <c r="E96" s="321">
        <v>0</v>
      </c>
      <c r="F96" s="321">
        <v>0</v>
      </c>
      <c r="G96" s="325">
        <v>11352.730000000001</v>
      </c>
      <c r="H96" s="335">
        <v>70</v>
      </c>
      <c r="I96" s="297" t="e">
        <f>C96-D96</f>
        <v>#VALUE!</v>
      </c>
      <c r="J96" s="297" t="e">
        <f>#REF!-G96</f>
        <v>#REF!</v>
      </c>
      <c r="L96" s="305"/>
    </row>
    <row r="97" spans="1:12" ht="54" customHeight="1" x14ac:dyDescent="0.25">
      <c r="A97" s="306" t="s">
        <v>181</v>
      </c>
      <c r="B97" s="91" t="s">
        <v>1625</v>
      </c>
      <c r="C97" s="306" t="s">
        <v>2568</v>
      </c>
      <c r="D97" s="303"/>
      <c r="E97" s="321"/>
      <c r="F97" s="321"/>
      <c r="G97" s="325"/>
      <c r="H97" s="335"/>
      <c r="I97" s="297"/>
      <c r="J97" s="297"/>
      <c r="L97" s="305"/>
    </row>
    <row r="98" spans="1:12" ht="27.75" customHeight="1" x14ac:dyDescent="0.25">
      <c r="A98" s="306" t="s">
        <v>1426</v>
      </c>
      <c r="B98" s="91" t="s">
        <v>1347</v>
      </c>
      <c r="C98" s="306" t="s">
        <v>2569</v>
      </c>
      <c r="D98" s="303"/>
      <c r="E98" s="321"/>
      <c r="F98" s="321"/>
      <c r="G98" s="325"/>
      <c r="H98" s="335"/>
      <c r="I98" s="297"/>
      <c r="J98" s="297"/>
      <c r="L98" s="305"/>
    </row>
    <row r="99" spans="1:12" ht="27.75" customHeight="1" x14ac:dyDescent="0.25">
      <c r="A99" s="306" t="s">
        <v>1427</v>
      </c>
      <c r="B99" s="91" t="s">
        <v>1350</v>
      </c>
      <c r="C99" s="306" t="s">
        <v>2570</v>
      </c>
      <c r="D99" s="303"/>
      <c r="E99" s="321"/>
      <c r="F99" s="321"/>
      <c r="G99" s="325"/>
      <c r="H99" s="335"/>
      <c r="I99" s="297"/>
      <c r="J99" s="297"/>
      <c r="L99" s="305"/>
    </row>
    <row r="100" spans="1:12" ht="27.75" customHeight="1" x14ac:dyDescent="0.25">
      <c r="A100" s="2283"/>
      <c r="B100" s="2275" t="s">
        <v>1661</v>
      </c>
      <c r="C100" s="2283" t="s">
        <v>2571</v>
      </c>
      <c r="D100" s="2291"/>
      <c r="E100" s="2292"/>
      <c r="F100" s="2292"/>
      <c r="G100" s="2293"/>
      <c r="H100" s="2302"/>
      <c r="I100" s="2276"/>
      <c r="J100" s="2276"/>
      <c r="L100" s="305"/>
    </row>
    <row r="101" spans="1:12" ht="27" customHeight="1" x14ac:dyDescent="0.25">
      <c r="A101" s="286" t="s">
        <v>182</v>
      </c>
      <c r="B101" s="542" t="s">
        <v>183</v>
      </c>
      <c r="C101" s="287" t="s">
        <v>2577</v>
      </c>
      <c r="D101" s="332">
        <v>0</v>
      </c>
      <c r="E101" s="330">
        <v>0</v>
      </c>
      <c r="F101" s="330">
        <v>0</v>
      </c>
      <c r="G101" s="330">
        <v>0</v>
      </c>
      <c r="H101" s="331">
        <v>0</v>
      </c>
      <c r="I101" s="303" t="e">
        <f>C101-D101</f>
        <v>#VALUE!</v>
      </c>
      <c r="J101" s="310" t="e">
        <f>#REF!-G101</f>
        <v>#REF!</v>
      </c>
      <c r="L101" s="305"/>
    </row>
    <row r="102" spans="1:12" ht="32.25" customHeight="1" x14ac:dyDescent="0.25">
      <c r="A102" s="301" t="s">
        <v>184</v>
      </c>
      <c r="B102" s="91" t="s">
        <v>1626</v>
      </c>
      <c r="C102" s="306" t="s">
        <v>2573</v>
      </c>
      <c r="D102" s="332"/>
      <c r="E102" s="330"/>
      <c r="F102" s="330"/>
      <c r="G102" s="330"/>
      <c r="H102" s="331"/>
      <c r="I102" s="303"/>
      <c r="J102" s="310"/>
      <c r="L102" s="305"/>
    </row>
    <row r="103" spans="1:12" ht="37.5" customHeight="1" x14ac:dyDescent="0.25">
      <c r="A103" s="301" t="s">
        <v>185</v>
      </c>
      <c r="B103" s="91" t="s">
        <v>1627</v>
      </c>
      <c r="C103" s="306" t="s">
        <v>2574</v>
      </c>
      <c r="D103" s="332"/>
      <c r="E103" s="330"/>
      <c r="F103" s="330"/>
      <c r="G103" s="330"/>
      <c r="H103" s="331"/>
      <c r="I103" s="303"/>
      <c r="J103" s="310"/>
      <c r="L103" s="305"/>
    </row>
    <row r="104" spans="1:12" ht="21.75" customHeight="1" x14ac:dyDescent="0.25">
      <c r="A104" s="301" t="s">
        <v>186</v>
      </c>
      <c r="B104" s="91" t="s">
        <v>396</v>
      </c>
      <c r="C104" s="306" t="s">
        <v>2575</v>
      </c>
      <c r="D104" s="332"/>
      <c r="E104" s="330"/>
      <c r="F104" s="330"/>
      <c r="G104" s="330"/>
      <c r="H104" s="331"/>
      <c r="I104" s="303"/>
      <c r="J104" s="310"/>
      <c r="L104" s="305"/>
    </row>
    <row r="105" spans="1:12" ht="21.75" customHeight="1" x14ac:dyDescent="0.25">
      <c r="A105" s="2274"/>
      <c r="B105" s="2275" t="s">
        <v>1661</v>
      </c>
      <c r="C105" s="2283" t="s">
        <v>2576</v>
      </c>
      <c r="D105" s="2296"/>
      <c r="E105" s="2297"/>
      <c r="F105" s="2297"/>
      <c r="G105" s="2297"/>
      <c r="H105" s="2298"/>
      <c r="I105" s="2291"/>
      <c r="J105" s="2287"/>
      <c r="L105" s="305"/>
    </row>
    <row r="106" spans="1:12" ht="29.25" customHeight="1" x14ac:dyDescent="0.25">
      <c r="A106" s="286" t="s">
        <v>187</v>
      </c>
      <c r="B106" s="542" t="s">
        <v>188</v>
      </c>
      <c r="C106" s="287" t="s">
        <v>2582</v>
      </c>
      <c r="D106" s="321">
        <f>E106+F106+G106+H106</f>
        <v>739013.2</v>
      </c>
      <c r="E106" s="321">
        <v>0</v>
      </c>
      <c r="F106" s="321">
        <v>14200</v>
      </c>
      <c r="G106" s="321">
        <v>724813.2</v>
      </c>
      <c r="H106" s="322">
        <v>0</v>
      </c>
      <c r="I106" s="297" t="e">
        <f>C106-D106</f>
        <v>#VALUE!</v>
      </c>
      <c r="J106" s="297" t="e">
        <f>#REF!-G106</f>
        <v>#REF!</v>
      </c>
      <c r="L106" s="305"/>
    </row>
    <row r="107" spans="1:12" ht="28.5" customHeight="1" x14ac:dyDescent="0.25">
      <c r="A107" s="301" t="s">
        <v>189</v>
      </c>
      <c r="B107" s="92" t="s">
        <v>1441</v>
      </c>
      <c r="C107" s="306" t="s">
        <v>2578</v>
      </c>
      <c r="D107" s="332">
        <v>0</v>
      </c>
      <c r="E107" s="330">
        <v>0</v>
      </c>
      <c r="F107" s="330">
        <v>0</v>
      </c>
      <c r="G107" s="330">
        <v>0</v>
      </c>
      <c r="H107" s="331">
        <v>0</v>
      </c>
      <c r="I107" s="303" t="e">
        <f>C107-D107</f>
        <v>#VALUE!</v>
      </c>
      <c r="J107" s="310" t="e">
        <f>#REF!-G107</f>
        <v>#REF!</v>
      </c>
    </row>
    <row r="108" spans="1:12" ht="45" customHeight="1" x14ac:dyDescent="0.25">
      <c r="A108" s="301" t="s">
        <v>190</v>
      </c>
      <c r="B108" s="92" t="s">
        <v>1442</v>
      </c>
      <c r="C108" s="306" t="s">
        <v>2579</v>
      </c>
      <c r="D108" s="332">
        <v>0</v>
      </c>
      <c r="E108" s="330">
        <v>0</v>
      </c>
      <c r="F108" s="330">
        <v>0</v>
      </c>
      <c r="G108" s="330">
        <v>0</v>
      </c>
      <c r="H108" s="331">
        <v>0</v>
      </c>
      <c r="I108" s="303" t="e">
        <f>C108-D108</f>
        <v>#VALUE!</v>
      </c>
      <c r="J108" s="310" t="e">
        <f>#REF!-G108</f>
        <v>#REF!</v>
      </c>
    </row>
    <row r="109" spans="1:12" ht="31.5" customHeight="1" x14ac:dyDescent="0.25">
      <c r="A109" s="301" t="s">
        <v>191</v>
      </c>
      <c r="B109" s="92" t="s">
        <v>1443</v>
      </c>
      <c r="C109" s="306" t="s">
        <v>2580</v>
      </c>
      <c r="D109" s="321">
        <f>F109+G109+H109</f>
        <v>946095.83</v>
      </c>
      <c r="E109" s="321">
        <v>0</v>
      </c>
      <c r="F109" s="321">
        <f>F89</f>
        <v>5622</v>
      </c>
      <c r="G109" s="321">
        <f>G89+G90+G91</f>
        <v>843960.63</v>
      </c>
      <c r="H109" s="322">
        <f>H90</f>
        <v>96513.2</v>
      </c>
      <c r="I109" s="297" t="e">
        <f>C109-D109</f>
        <v>#VALUE!</v>
      </c>
      <c r="J109" s="297" t="e">
        <f>#REF!-G109</f>
        <v>#REF!</v>
      </c>
    </row>
    <row r="110" spans="1:12" ht="31.5" customHeight="1" x14ac:dyDescent="0.25">
      <c r="A110" s="2274"/>
      <c r="B110" s="2288" t="s">
        <v>1661</v>
      </c>
      <c r="C110" s="2283" t="s">
        <v>2581</v>
      </c>
      <c r="D110" s="2292"/>
      <c r="E110" s="2292"/>
      <c r="F110" s="2292"/>
      <c r="G110" s="2292"/>
      <c r="H110" s="2303"/>
      <c r="I110" s="2276"/>
      <c r="J110" s="2276"/>
    </row>
    <row r="111" spans="1:12" ht="27.75" customHeight="1" x14ac:dyDescent="0.25">
      <c r="A111" s="286" t="s">
        <v>192</v>
      </c>
      <c r="B111" s="563" t="s">
        <v>193</v>
      </c>
      <c r="C111" s="287" t="s">
        <v>2587</v>
      </c>
      <c r="D111" s="332"/>
      <c r="E111" s="330"/>
      <c r="F111" s="330"/>
      <c r="G111" s="330"/>
      <c r="H111" s="331"/>
      <c r="I111" s="303"/>
      <c r="J111" s="310"/>
      <c r="L111" s="305"/>
    </row>
    <row r="112" spans="1:12" ht="29.25" customHeight="1" x14ac:dyDescent="0.25">
      <c r="A112" s="301" t="s">
        <v>194</v>
      </c>
      <c r="B112" s="91" t="s">
        <v>1028</v>
      </c>
      <c r="C112" s="306" t="s">
        <v>2583</v>
      </c>
      <c r="D112" s="332"/>
      <c r="E112" s="330"/>
      <c r="F112" s="330"/>
      <c r="G112" s="330"/>
      <c r="H112" s="331"/>
      <c r="I112" s="303"/>
      <c r="J112" s="310"/>
      <c r="L112" s="305"/>
    </row>
    <row r="113" spans="1:14" ht="32.25" customHeight="1" x14ac:dyDescent="0.25">
      <c r="A113" s="301" t="s">
        <v>608</v>
      </c>
      <c r="B113" s="91" t="s">
        <v>397</v>
      </c>
      <c r="C113" s="306" t="s">
        <v>2584</v>
      </c>
      <c r="D113" s="332"/>
      <c r="E113" s="330"/>
      <c r="F113" s="330"/>
      <c r="G113" s="330"/>
      <c r="H113" s="331"/>
      <c r="I113" s="303"/>
      <c r="J113" s="310"/>
      <c r="L113" s="305"/>
    </row>
    <row r="114" spans="1:14" ht="21" customHeight="1" x14ac:dyDescent="0.25">
      <c r="A114" s="301"/>
      <c r="B114" s="569" t="s">
        <v>609</v>
      </c>
      <c r="C114" s="306" t="s">
        <v>2585</v>
      </c>
      <c r="D114" s="332"/>
      <c r="E114" s="330"/>
      <c r="F114" s="330"/>
      <c r="G114" s="330"/>
      <c r="H114" s="331"/>
      <c r="I114" s="303"/>
      <c r="J114" s="310"/>
      <c r="L114" s="305"/>
    </row>
    <row r="115" spans="1:14" ht="21" customHeight="1" x14ac:dyDescent="0.25">
      <c r="A115" s="2274"/>
      <c r="B115" s="2304" t="s">
        <v>1661</v>
      </c>
      <c r="C115" s="2283" t="s">
        <v>2586</v>
      </c>
      <c r="D115" s="2296"/>
      <c r="E115" s="2297"/>
      <c r="F115" s="2297"/>
      <c r="G115" s="2297"/>
      <c r="H115" s="2298"/>
      <c r="I115" s="2291"/>
      <c r="J115" s="2287"/>
      <c r="L115" s="305"/>
    </row>
    <row r="116" spans="1:14" ht="23.25" customHeight="1" x14ac:dyDescent="0.25">
      <c r="A116" s="286" t="s">
        <v>195</v>
      </c>
      <c r="B116" s="563" t="s">
        <v>196</v>
      </c>
      <c r="C116" s="287" t="s">
        <v>2589</v>
      </c>
      <c r="D116" s="332"/>
      <c r="E116" s="330"/>
      <c r="F116" s="330"/>
      <c r="G116" s="330"/>
      <c r="H116" s="331"/>
      <c r="I116" s="303"/>
      <c r="J116" s="310"/>
      <c r="L116" s="305"/>
    </row>
    <row r="117" spans="1:14" ht="42" customHeight="1" x14ac:dyDescent="0.25">
      <c r="A117" s="301" t="s">
        <v>197</v>
      </c>
      <c r="B117" s="91" t="s">
        <v>956</v>
      </c>
      <c r="C117" s="306" t="s">
        <v>2588</v>
      </c>
      <c r="D117" s="332"/>
      <c r="E117" s="330"/>
      <c r="F117" s="330"/>
      <c r="G117" s="330"/>
      <c r="H117" s="331"/>
      <c r="I117" s="303"/>
      <c r="J117" s="310"/>
      <c r="L117" s="305"/>
    </row>
    <row r="118" spans="1:14" ht="24" customHeight="1" x14ac:dyDescent="0.25">
      <c r="A118" s="2305"/>
      <c r="B118" s="2304" t="s">
        <v>1661</v>
      </c>
      <c r="C118" s="2283">
        <v>231</v>
      </c>
      <c r="N118" s="336"/>
    </row>
    <row r="119" spans="1:14" ht="37.5" x14ac:dyDescent="0.25">
      <c r="A119" s="2305"/>
      <c r="B119" s="563" t="s">
        <v>2590</v>
      </c>
      <c r="C119" s="2306">
        <v>232</v>
      </c>
    </row>
    <row r="120" spans="1:14" x14ac:dyDescent="0.25">
      <c r="B120" s="567"/>
      <c r="N120" s="336"/>
    </row>
    <row r="121" spans="1:14" x14ac:dyDescent="0.25">
      <c r="B121" s="567"/>
    </row>
    <row r="123" spans="1:14" x14ac:dyDescent="0.25">
      <c r="C123" s="337"/>
    </row>
    <row r="124" spans="1:14" x14ac:dyDescent="0.25">
      <c r="B124" s="291"/>
      <c r="C124" s="337"/>
    </row>
    <row r="125" spans="1:14" x14ac:dyDescent="0.25">
      <c r="B125" s="291"/>
      <c r="C125" s="338"/>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3"/>
  <sheetViews>
    <sheetView topLeftCell="A43" zoomScale="70" zoomScaleNormal="70" zoomScaleSheetLayoutView="70" zoomScalePageLayoutView="40" workbookViewId="0">
      <selection activeCell="R227" sqref="R227"/>
    </sheetView>
  </sheetViews>
  <sheetFormatPr defaultColWidth="17" defaultRowHeight="18" x14ac:dyDescent="0.25"/>
  <cols>
    <col min="1" max="1" width="7.28515625" style="21" customWidth="1"/>
    <col min="2" max="2" width="99" style="22" customWidth="1"/>
    <col min="3" max="3" width="19.42578125" style="23" customWidth="1"/>
    <col min="4" max="4" width="16.28515625" style="29" customWidth="1"/>
    <col min="5" max="5" width="17.42578125" style="29" customWidth="1"/>
    <col min="6" max="7" width="19.28515625" style="29" customWidth="1"/>
    <col min="8" max="8" width="18.140625" style="26" hidden="1" customWidth="1"/>
    <col min="9" max="9" width="15.28515625" style="24" hidden="1" customWidth="1"/>
    <col min="10" max="10" width="17" style="24" hidden="1" customWidth="1"/>
    <col min="11" max="11" width="18" style="24" hidden="1" customWidth="1"/>
    <col min="12" max="12" width="16.28515625" style="24" hidden="1" customWidth="1"/>
    <col min="13" max="13" width="18.140625" style="434" hidden="1" customWidth="1"/>
    <col min="14" max="14" width="8.140625" style="434" hidden="1" customWidth="1"/>
    <col min="15" max="15" width="5" style="434" hidden="1" customWidth="1"/>
    <col min="16" max="16" width="18.7109375" style="29" customWidth="1"/>
    <col min="17" max="17" width="21.85546875" style="434" bestFit="1" customWidth="1"/>
    <col min="18" max="19" width="19.85546875" style="24" bestFit="1" customWidth="1"/>
    <col min="20" max="20" width="17.85546875" style="24" bestFit="1" customWidth="1"/>
    <col min="21" max="21" width="19.42578125" style="24" bestFit="1" customWidth="1"/>
    <col min="22" max="22" width="17.85546875" style="24" bestFit="1" customWidth="1"/>
    <col min="23" max="24" width="17" style="24"/>
    <col min="25" max="25" width="17.85546875" style="24" bestFit="1" customWidth="1"/>
    <col min="26" max="257" width="17" style="24"/>
    <col min="258" max="258" width="7.42578125" style="24" customWidth="1"/>
    <col min="259" max="259" width="100" style="24" customWidth="1"/>
    <col min="260" max="260" width="24.42578125" style="24" customWidth="1"/>
    <col min="261" max="261" width="20.42578125" style="24" customWidth="1"/>
    <col min="262" max="262" width="17.42578125" style="24" customWidth="1"/>
    <col min="263" max="263" width="19.140625" style="24" customWidth="1"/>
    <col min="264" max="264" width="22.85546875" style="24" customWidth="1"/>
    <col min="265" max="272" width="0" style="24" hidden="1" customWidth="1"/>
    <col min="273" max="273" width="21.85546875" style="24" bestFit="1" customWidth="1"/>
    <col min="274" max="275" width="19.85546875" style="24" bestFit="1" customWidth="1"/>
    <col min="276" max="513" width="17" style="24"/>
    <col min="514" max="514" width="7.42578125" style="24" customWidth="1"/>
    <col min="515" max="515" width="100" style="24" customWidth="1"/>
    <col min="516" max="516" width="24.42578125" style="24" customWidth="1"/>
    <col min="517" max="517" width="20.42578125" style="24" customWidth="1"/>
    <col min="518" max="518" width="17.42578125" style="24" customWidth="1"/>
    <col min="519" max="519" width="19.140625" style="24" customWidth="1"/>
    <col min="520" max="520" width="22.85546875" style="24" customWidth="1"/>
    <col min="521" max="528" width="0" style="24" hidden="1" customWidth="1"/>
    <col min="529" max="529" width="21.85546875" style="24" bestFit="1" customWidth="1"/>
    <col min="530" max="531" width="19.85546875" style="24" bestFit="1" customWidth="1"/>
    <col min="532" max="769" width="17" style="24"/>
    <col min="770" max="770" width="7.42578125" style="24" customWidth="1"/>
    <col min="771" max="771" width="100" style="24" customWidth="1"/>
    <col min="772" max="772" width="24.42578125" style="24" customWidth="1"/>
    <col min="773" max="773" width="20.42578125" style="24" customWidth="1"/>
    <col min="774" max="774" width="17.42578125" style="24" customWidth="1"/>
    <col min="775" max="775" width="19.140625" style="24" customWidth="1"/>
    <col min="776" max="776" width="22.85546875" style="24" customWidth="1"/>
    <col min="777" max="784" width="0" style="24" hidden="1" customWidth="1"/>
    <col min="785" max="785" width="21.85546875" style="24" bestFit="1" customWidth="1"/>
    <col min="786" max="787" width="19.85546875" style="24" bestFit="1" customWidth="1"/>
    <col min="788" max="1025" width="17" style="24"/>
    <col min="1026" max="1026" width="7.42578125" style="24" customWidth="1"/>
    <col min="1027" max="1027" width="100" style="24" customWidth="1"/>
    <col min="1028" max="1028" width="24.42578125" style="24" customWidth="1"/>
    <col min="1029" max="1029" width="20.42578125" style="24" customWidth="1"/>
    <col min="1030" max="1030" width="17.42578125" style="24" customWidth="1"/>
    <col min="1031" max="1031" width="19.140625" style="24" customWidth="1"/>
    <col min="1032" max="1032" width="22.85546875" style="24" customWidth="1"/>
    <col min="1033" max="1040" width="0" style="24" hidden="1" customWidth="1"/>
    <col min="1041" max="1041" width="21.85546875" style="24" bestFit="1" customWidth="1"/>
    <col min="1042" max="1043" width="19.85546875" style="24" bestFit="1" customWidth="1"/>
    <col min="1044" max="1281" width="17" style="24"/>
    <col min="1282" max="1282" width="7.42578125" style="24" customWidth="1"/>
    <col min="1283" max="1283" width="100" style="24" customWidth="1"/>
    <col min="1284" max="1284" width="24.42578125" style="24" customWidth="1"/>
    <col min="1285" max="1285" width="20.42578125" style="24" customWidth="1"/>
    <col min="1286" max="1286" width="17.42578125" style="24" customWidth="1"/>
    <col min="1287" max="1287" width="19.140625" style="24" customWidth="1"/>
    <col min="1288" max="1288" width="22.85546875" style="24" customWidth="1"/>
    <col min="1289" max="1296" width="0" style="24" hidden="1" customWidth="1"/>
    <col min="1297" max="1297" width="21.85546875" style="24" bestFit="1" customWidth="1"/>
    <col min="1298" max="1299" width="19.85546875" style="24" bestFit="1" customWidth="1"/>
    <col min="1300" max="1537" width="17" style="24"/>
    <col min="1538" max="1538" width="7.42578125" style="24" customWidth="1"/>
    <col min="1539" max="1539" width="100" style="24" customWidth="1"/>
    <col min="1540" max="1540" width="24.42578125" style="24" customWidth="1"/>
    <col min="1541" max="1541" width="20.42578125" style="24" customWidth="1"/>
    <col min="1542" max="1542" width="17.42578125" style="24" customWidth="1"/>
    <col min="1543" max="1543" width="19.140625" style="24" customWidth="1"/>
    <col min="1544" max="1544" width="22.85546875" style="24" customWidth="1"/>
    <col min="1545" max="1552" width="0" style="24" hidden="1" customWidth="1"/>
    <col min="1553" max="1553" width="21.85546875" style="24" bestFit="1" customWidth="1"/>
    <col min="1554" max="1555" width="19.85546875" style="24" bestFit="1" customWidth="1"/>
    <col min="1556" max="1793" width="17" style="24"/>
    <col min="1794" max="1794" width="7.42578125" style="24" customWidth="1"/>
    <col min="1795" max="1795" width="100" style="24" customWidth="1"/>
    <col min="1796" max="1796" width="24.42578125" style="24" customWidth="1"/>
    <col min="1797" max="1797" width="20.42578125" style="24" customWidth="1"/>
    <col min="1798" max="1798" width="17.42578125" style="24" customWidth="1"/>
    <col min="1799" max="1799" width="19.140625" style="24" customWidth="1"/>
    <col min="1800" max="1800" width="22.85546875" style="24" customWidth="1"/>
    <col min="1801" max="1808" width="0" style="24" hidden="1" customWidth="1"/>
    <col min="1809" max="1809" width="21.85546875" style="24" bestFit="1" customWidth="1"/>
    <col min="1810" max="1811" width="19.85546875" style="24" bestFit="1" customWidth="1"/>
    <col min="1812" max="2049" width="17" style="24"/>
    <col min="2050" max="2050" width="7.42578125" style="24" customWidth="1"/>
    <col min="2051" max="2051" width="100" style="24" customWidth="1"/>
    <col min="2052" max="2052" width="24.42578125" style="24" customWidth="1"/>
    <col min="2053" max="2053" width="20.42578125" style="24" customWidth="1"/>
    <col min="2054" max="2054" width="17.42578125" style="24" customWidth="1"/>
    <col min="2055" max="2055" width="19.140625" style="24" customWidth="1"/>
    <col min="2056" max="2056" width="22.85546875" style="24" customWidth="1"/>
    <col min="2057" max="2064" width="0" style="24" hidden="1" customWidth="1"/>
    <col min="2065" max="2065" width="21.85546875" style="24" bestFit="1" customWidth="1"/>
    <col min="2066" max="2067" width="19.85546875" style="24" bestFit="1" customWidth="1"/>
    <col min="2068" max="2305" width="17" style="24"/>
    <col min="2306" max="2306" width="7.42578125" style="24" customWidth="1"/>
    <col min="2307" max="2307" width="100" style="24" customWidth="1"/>
    <col min="2308" max="2308" width="24.42578125" style="24" customWidth="1"/>
    <col min="2309" max="2309" width="20.42578125" style="24" customWidth="1"/>
    <col min="2310" max="2310" width="17.42578125" style="24" customWidth="1"/>
    <col min="2311" max="2311" width="19.140625" style="24" customWidth="1"/>
    <col min="2312" max="2312" width="22.85546875" style="24" customWidth="1"/>
    <col min="2313" max="2320" width="0" style="24" hidden="1" customWidth="1"/>
    <col min="2321" max="2321" width="21.85546875" style="24" bestFit="1" customWidth="1"/>
    <col min="2322" max="2323" width="19.85546875" style="24" bestFit="1" customWidth="1"/>
    <col min="2324" max="2561" width="17" style="24"/>
    <col min="2562" max="2562" width="7.42578125" style="24" customWidth="1"/>
    <col min="2563" max="2563" width="100" style="24" customWidth="1"/>
    <col min="2564" max="2564" width="24.42578125" style="24" customWidth="1"/>
    <col min="2565" max="2565" width="20.42578125" style="24" customWidth="1"/>
    <col min="2566" max="2566" width="17.42578125" style="24" customWidth="1"/>
    <col min="2567" max="2567" width="19.140625" style="24" customWidth="1"/>
    <col min="2568" max="2568" width="22.85546875" style="24" customWidth="1"/>
    <col min="2569" max="2576" width="0" style="24" hidden="1" customWidth="1"/>
    <col min="2577" max="2577" width="21.85546875" style="24" bestFit="1" customWidth="1"/>
    <col min="2578" max="2579" width="19.85546875" style="24" bestFit="1" customWidth="1"/>
    <col min="2580" max="2817" width="17" style="24"/>
    <col min="2818" max="2818" width="7.42578125" style="24" customWidth="1"/>
    <col min="2819" max="2819" width="100" style="24" customWidth="1"/>
    <col min="2820" max="2820" width="24.42578125" style="24" customWidth="1"/>
    <col min="2821" max="2821" width="20.42578125" style="24" customWidth="1"/>
    <col min="2822" max="2822" width="17.42578125" style="24" customWidth="1"/>
    <col min="2823" max="2823" width="19.140625" style="24" customWidth="1"/>
    <col min="2824" max="2824" width="22.85546875" style="24" customWidth="1"/>
    <col min="2825" max="2832" width="0" style="24" hidden="1" customWidth="1"/>
    <col min="2833" max="2833" width="21.85546875" style="24" bestFit="1" customWidth="1"/>
    <col min="2834" max="2835" width="19.85546875" style="24" bestFit="1" customWidth="1"/>
    <col min="2836" max="3073" width="17" style="24"/>
    <col min="3074" max="3074" width="7.42578125" style="24" customWidth="1"/>
    <col min="3075" max="3075" width="100" style="24" customWidth="1"/>
    <col min="3076" max="3076" width="24.42578125" style="24" customWidth="1"/>
    <col min="3077" max="3077" width="20.42578125" style="24" customWidth="1"/>
    <col min="3078" max="3078" width="17.42578125" style="24" customWidth="1"/>
    <col min="3079" max="3079" width="19.140625" style="24" customWidth="1"/>
    <col min="3080" max="3080" width="22.85546875" style="24" customWidth="1"/>
    <col min="3081" max="3088" width="0" style="24" hidden="1" customWidth="1"/>
    <col min="3089" max="3089" width="21.85546875" style="24" bestFit="1" customWidth="1"/>
    <col min="3090" max="3091" width="19.85546875" style="24" bestFit="1" customWidth="1"/>
    <col min="3092" max="3329" width="17" style="24"/>
    <col min="3330" max="3330" width="7.42578125" style="24" customWidth="1"/>
    <col min="3331" max="3331" width="100" style="24" customWidth="1"/>
    <col min="3332" max="3332" width="24.42578125" style="24" customWidth="1"/>
    <col min="3333" max="3333" width="20.42578125" style="24" customWidth="1"/>
    <col min="3334" max="3334" width="17.42578125" style="24" customWidth="1"/>
    <col min="3335" max="3335" width="19.140625" style="24" customWidth="1"/>
    <col min="3336" max="3336" width="22.85546875" style="24" customWidth="1"/>
    <col min="3337" max="3344" width="0" style="24" hidden="1" customWidth="1"/>
    <col min="3345" max="3345" width="21.85546875" style="24" bestFit="1" customWidth="1"/>
    <col min="3346" max="3347" width="19.85546875" style="24" bestFit="1" customWidth="1"/>
    <col min="3348" max="3585" width="17" style="24"/>
    <col min="3586" max="3586" width="7.42578125" style="24" customWidth="1"/>
    <col min="3587" max="3587" width="100" style="24" customWidth="1"/>
    <col min="3588" max="3588" width="24.42578125" style="24" customWidth="1"/>
    <col min="3589" max="3589" width="20.42578125" style="24" customWidth="1"/>
    <col min="3590" max="3590" width="17.42578125" style="24" customWidth="1"/>
    <col min="3591" max="3591" width="19.140625" style="24" customWidth="1"/>
    <col min="3592" max="3592" width="22.85546875" style="24" customWidth="1"/>
    <col min="3593" max="3600" width="0" style="24" hidden="1" customWidth="1"/>
    <col min="3601" max="3601" width="21.85546875" style="24" bestFit="1" customWidth="1"/>
    <col min="3602" max="3603" width="19.85546875" style="24" bestFit="1" customWidth="1"/>
    <col min="3604" max="3841" width="17" style="24"/>
    <col min="3842" max="3842" width="7.42578125" style="24" customWidth="1"/>
    <col min="3843" max="3843" width="100" style="24" customWidth="1"/>
    <col min="3844" max="3844" width="24.42578125" style="24" customWidth="1"/>
    <col min="3845" max="3845" width="20.42578125" style="24" customWidth="1"/>
    <col min="3846" max="3846" width="17.42578125" style="24" customWidth="1"/>
    <col min="3847" max="3847" width="19.140625" style="24" customWidth="1"/>
    <col min="3848" max="3848" width="22.85546875" style="24" customWidth="1"/>
    <col min="3849" max="3856" width="0" style="24" hidden="1" customWidth="1"/>
    <col min="3857" max="3857" width="21.85546875" style="24" bestFit="1" customWidth="1"/>
    <col min="3858" max="3859" width="19.85546875" style="24" bestFit="1" customWidth="1"/>
    <col min="3860" max="4097" width="17" style="24"/>
    <col min="4098" max="4098" width="7.42578125" style="24" customWidth="1"/>
    <col min="4099" max="4099" width="100" style="24" customWidth="1"/>
    <col min="4100" max="4100" width="24.42578125" style="24" customWidth="1"/>
    <col min="4101" max="4101" width="20.42578125" style="24" customWidth="1"/>
    <col min="4102" max="4102" width="17.42578125" style="24" customWidth="1"/>
    <col min="4103" max="4103" width="19.140625" style="24" customWidth="1"/>
    <col min="4104" max="4104" width="22.85546875" style="24" customWidth="1"/>
    <col min="4105" max="4112" width="0" style="24" hidden="1" customWidth="1"/>
    <col min="4113" max="4113" width="21.85546875" style="24" bestFit="1" customWidth="1"/>
    <col min="4114" max="4115" width="19.85546875" style="24" bestFit="1" customWidth="1"/>
    <col min="4116" max="4353" width="17" style="24"/>
    <col min="4354" max="4354" width="7.42578125" style="24" customWidth="1"/>
    <col min="4355" max="4355" width="100" style="24" customWidth="1"/>
    <col min="4356" max="4356" width="24.42578125" style="24" customWidth="1"/>
    <col min="4357" max="4357" width="20.42578125" style="24" customWidth="1"/>
    <col min="4358" max="4358" width="17.42578125" style="24" customWidth="1"/>
    <col min="4359" max="4359" width="19.140625" style="24" customWidth="1"/>
    <col min="4360" max="4360" width="22.85546875" style="24" customWidth="1"/>
    <col min="4361" max="4368" width="0" style="24" hidden="1" customWidth="1"/>
    <col min="4369" max="4369" width="21.85546875" style="24" bestFit="1" customWidth="1"/>
    <col min="4370" max="4371" width="19.85546875" style="24" bestFit="1" customWidth="1"/>
    <col min="4372" max="4609" width="17" style="24"/>
    <col min="4610" max="4610" width="7.42578125" style="24" customWidth="1"/>
    <col min="4611" max="4611" width="100" style="24" customWidth="1"/>
    <col min="4612" max="4612" width="24.42578125" style="24" customWidth="1"/>
    <col min="4613" max="4613" width="20.42578125" style="24" customWidth="1"/>
    <col min="4614" max="4614" width="17.42578125" style="24" customWidth="1"/>
    <col min="4615" max="4615" width="19.140625" style="24" customWidth="1"/>
    <col min="4616" max="4616" width="22.85546875" style="24" customWidth="1"/>
    <col min="4617" max="4624" width="0" style="24" hidden="1" customWidth="1"/>
    <col min="4625" max="4625" width="21.85546875" style="24" bestFit="1" customWidth="1"/>
    <col min="4626" max="4627" width="19.85546875" style="24" bestFit="1" customWidth="1"/>
    <col min="4628" max="4865" width="17" style="24"/>
    <col min="4866" max="4866" width="7.42578125" style="24" customWidth="1"/>
    <col min="4867" max="4867" width="100" style="24" customWidth="1"/>
    <col min="4868" max="4868" width="24.42578125" style="24" customWidth="1"/>
    <col min="4869" max="4869" width="20.42578125" style="24" customWidth="1"/>
    <col min="4870" max="4870" width="17.42578125" style="24" customWidth="1"/>
    <col min="4871" max="4871" width="19.140625" style="24" customWidth="1"/>
    <col min="4872" max="4872" width="22.85546875" style="24" customWidth="1"/>
    <col min="4873" max="4880" width="0" style="24" hidden="1" customWidth="1"/>
    <col min="4881" max="4881" width="21.85546875" style="24" bestFit="1" customWidth="1"/>
    <col min="4882" max="4883" width="19.85546875" style="24" bestFit="1" customWidth="1"/>
    <col min="4884" max="5121" width="17" style="24"/>
    <col min="5122" max="5122" width="7.42578125" style="24" customWidth="1"/>
    <col min="5123" max="5123" width="100" style="24" customWidth="1"/>
    <col min="5124" max="5124" width="24.42578125" style="24" customWidth="1"/>
    <col min="5125" max="5125" width="20.42578125" style="24" customWidth="1"/>
    <col min="5126" max="5126" width="17.42578125" style="24" customWidth="1"/>
    <col min="5127" max="5127" width="19.140625" style="24" customWidth="1"/>
    <col min="5128" max="5128" width="22.85546875" style="24" customWidth="1"/>
    <col min="5129" max="5136" width="0" style="24" hidden="1" customWidth="1"/>
    <col min="5137" max="5137" width="21.85546875" style="24" bestFit="1" customWidth="1"/>
    <col min="5138" max="5139" width="19.85546875" style="24" bestFit="1" customWidth="1"/>
    <col min="5140" max="5377" width="17" style="24"/>
    <col min="5378" max="5378" width="7.42578125" style="24" customWidth="1"/>
    <col min="5379" max="5379" width="100" style="24" customWidth="1"/>
    <col min="5380" max="5380" width="24.42578125" style="24" customWidth="1"/>
    <col min="5381" max="5381" width="20.42578125" style="24" customWidth="1"/>
    <col min="5382" max="5382" width="17.42578125" style="24" customWidth="1"/>
    <col min="5383" max="5383" width="19.140625" style="24" customWidth="1"/>
    <col min="5384" max="5384" width="22.85546875" style="24" customWidth="1"/>
    <col min="5385" max="5392" width="0" style="24" hidden="1" customWidth="1"/>
    <col min="5393" max="5393" width="21.85546875" style="24" bestFit="1" customWidth="1"/>
    <col min="5394" max="5395" width="19.85546875" style="24" bestFit="1" customWidth="1"/>
    <col min="5396" max="5633" width="17" style="24"/>
    <col min="5634" max="5634" width="7.42578125" style="24" customWidth="1"/>
    <col min="5635" max="5635" width="100" style="24" customWidth="1"/>
    <col min="5636" max="5636" width="24.42578125" style="24" customWidth="1"/>
    <col min="5637" max="5637" width="20.42578125" style="24" customWidth="1"/>
    <col min="5638" max="5638" width="17.42578125" style="24" customWidth="1"/>
    <col min="5639" max="5639" width="19.140625" style="24" customWidth="1"/>
    <col min="5640" max="5640" width="22.85546875" style="24" customWidth="1"/>
    <col min="5641" max="5648" width="0" style="24" hidden="1" customWidth="1"/>
    <col min="5649" max="5649" width="21.85546875" style="24" bestFit="1" customWidth="1"/>
    <col min="5650" max="5651" width="19.85546875" style="24" bestFit="1" customWidth="1"/>
    <col min="5652" max="5889" width="17" style="24"/>
    <col min="5890" max="5890" width="7.42578125" style="24" customWidth="1"/>
    <col min="5891" max="5891" width="100" style="24" customWidth="1"/>
    <col min="5892" max="5892" width="24.42578125" style="24" customWidth="1"/>
    <col min="5893" max="5893" width="20.42578125" style="24" customWidth="1"/>
    <col min="5894" max="5894" width="17.42578125" style="24" customWidth="1"/>
    <col min="5895" max="5895" width="19.140625" style="24" customWidth="1"/>
    <col min="5896" max="5896" width="22.85546875" style="24" customWidth="1"/>
    <col min="5897" max="5904" width="0" style="24" hidden="1" customWidth="1"/>
    <col min="5905" max="5905" width="21.85546875" style="24" bestFit="1" customWidth="1"/>
    <col min="5906" max="5907" width="19.85546875" style="24" bestFit="1" customWidth="1"/>
    <col min="5908" max="6145" width="17" style="24"/>
    <col min="6146" max="6146" width="7.42578125" style="24" customWidth="1"/>
    <col min="6147" max="6147" width="100" style="24" customWidth="1"/>
    <col min="6148" max="6148" width="24.42578125" style="24" customWidth="1"/>
    <col min="6149" max="6149" width="20.42578125" style="24" customWidth="1"/>
    <col min="6150" max="6150" width="17.42578125" style="24" customWidth="1"/>
    <col min="6151" max="6151" width="19.140625" style="24" customWidth="1"/>
    <col min="6152" max="6152" width="22.85546875" style="24" customWidth="1"/>
    <col min="6153" max="6160" width="0" style="24" hidden="1" customWidth="1"/>
    <col min="6161" max="6161" width="21.85546875" style="24" bestFit="1" customWidth="1"/>
    <col min="6162" max="6163" width="19.85546875" style="24" bestFit="1" customWidth="1"/>
    <col min="6164" max="6401" width="17" style="24"/>
    <col min="6402" max="6402" width="7.42578125" style="24" customWidth="1"/>
    <col min="6403" max="6403" width="100" style="24" customWidth="1"/>
    <col min="6404" max="6404" width="24.42578125" style="24" customWidth="1"/>
    <col min="6405" max="6405" width="20.42578125" style="24" customWidth="1"/>
    <col min="6406" max="6406" width="17.42578125" style="24" customWidth="1"/>
    <col min="6407" max="6407" width="19.140625" style="24" customWidth="1"/>
    <col min="6408" max="6408" width="22.85546875" style="24" customWidth="1"/>
    <col min="6409" max="6416" width="0" style="24" hidden="1" customWidth="1"/>
    <col min="6417" max="6417" width="21.85546875" style="24" bestFit="1" customWidth="1"/>
    <col min="6418" max="6419" width="19.85546875" style="24" bestFit="1" customWidth="1"/>
    <col min="6420" max="6657" width="17" style="24"/>
    <col min="6658" max="6658" width="7.42578125" style="24" customWidth="1"/>
    <col min="6659" max="6659" width="100" style="24" customWidth="1"/>
    <col min="6660" max="6660" width="24.42578125" style="24" customWidth="1"/>
    <col min="6661" max="6661" width="20.42578125" style="24" customWidth="1"/>
    <col min="6662" max="6662" width="17.42578125" style="24" customWidth="1"/>
    <col min="6663" max="6663" width="19.140625" style="24" customWidth="1"/>
    <col min="6664" max="6664" width="22.85546875" style="24" customWidth="1"/>
    <col min="6665" max="6672" width="0" style="24" hidden="1" customWidth="1"/>
    <col min="6673" max="6673" width="21.85546875" style="24" bestFit="1" customWidth="1"/>
    <col min="6674" max="6675" width="19.85546875" style="24" bestFit="1" customWidth="1"/>
    <col min="6676" max="6913" width="17" style="24"/>
    <col min="6914" max="6914" width="7.42578125" style="24" customWidth="1"/>
    <col min="6915" max="6915" width="100" style="24" customWidth="1"/>
    <col min="6916" max="6916" width="24.42578125" style="24" customWidth="1"/>
    <col min="6917" max="6917" width="20.42578125" style="24" customWidth="1"/>
    <col min="6918" max="6918" width="17.42578125" style="24" customWidth="1"/>
    <col min="6919" max="6919" width="19.140625" style="24" customWidth="1"/>
    <col min="6920" max="6920" width="22.85546875" style="24" customWidth="1"/>
    <col min="6921" max="6928" width="0" style="24" hidden="1" customWidth="1"/>
    <col min="6929" max="6929" width="21.85546875" style="24" bestFit="1" customWidth="1"/>
    <col min="6930" max="6931" width="19.85546875" style="24" bestFit="1" customWidth="1"/>
    <col min="6932" max="7169" width="17" style="24"/>
    <col min="7170" max="7170" width="7.42578125" style="24" customWidth="1"/>
    <col min="7171" max="7171" width="100" style="24" customWidth="1"/>
    <col min="7172" max="7172" width="24.42578125" style="24" customWidth="1"/>
    <col min="7173" max="7173" width="20.42578125" style="24" customWidth="1"/>
    <col min="7174" max="7174" width="17.42578125" style="24" customWidth="1"/>
    <col min="7175" max="7175" width="19.140625" style="24" customWidth="1"/>
    <col min="7176" max="7176" width="22.85546875" style="24" customWidth="1"/>
    <col min="7177" max="7184" width="0" style="24" hidden="1" customWidth="1"/>
    <col min="7185" max="7185" width="21.85546875" style="24" bestFit="1" customWidth="1"/>
    <col min="7186" max="7187" width="19.85546875" style="24" bestFit="1" customWidth="1"/>
    <col min="7188" max="7425" width="17" style="24"/>
    <col min="7426" max="7426" width="7.42578125" style="24" customWidth="1"/>
    <col min="7427" max="7427" width="100" style="24" customWidth="1"/>
    <col min="7428" max="7428" width="24.42578125" style="24" customWidth="1"/>
    <col min="7429" max="7429" width="20.42578125" style="24" customWidth="1"/>
    <col min="7430" max="7430" width="17.42578125" style="24" customWidth="1"/>
    <col min="7431" max="7431" width="19.140625" style="24" customWidth="1"/>
    <col min="7432" max="7432" width="22.85546875" style="24" customWidth="1"/>
    <col min="7433" max="7440" width="0" style="24" hidden="1" customWidth="1"/>
    <col min="7441" max="7441" width="21.85546875" style="24" bestFit="1" customWidth="1"/>
    <col min="7442" max="7443" width="19.85546875" style="24" bestFit="1" customWidth="1"/>
    <col min="7444" max="7681" width="17" style="24"/>
    <col min="7682" max="7682" width="7.42578125" style="24" customWidth="1"/>
    <col min="7683" max="7683" width="100" style="24" customWidth="1"/>
    <col min="7684" max="7684" width="24.42578125" style="24" customWidth="1"/>
    <col min="7685" max="7685" width="20.42578125" style="24" customWidth="1"/>
    <col min="7686" max="7686" width="17.42578125" style="24" customWidth="1"/>
    <col min="7687" max="7687" width="19.140625" style="24" customWidth="1"/>
    <col min="7688" max="7688" width="22.85546875" style="24" customWidth="1"/>
    <col min="7689" max="7696" width="0" style="24" hidden="1" customWidth="1"/>
    <col min="7697" max="7697" width="21.85546875" style="24" bestFit="1" customWidth="1"/>
    <col min="7698" max="7699" width="19.85546875" style="24" bestFit="1" customWidth="1"/>
    <col min="7700" max="7937" width="17" style="24"/>
    <col min="7938" max="7938" width="7.42578125" style="24" customWidth="1"/>
    <col min="7939" max="7939" width="100" style="24" customWidth="1"/>
    <col min="7940" max="7940" width="24.42578125" style="24" customWidth="1"/>
    <col min="7941" max="7941" width="20.42578125" style="24" customWidth="1"/>
    <col min="7942" max="7942" width="17.42578125" style="24" customWidth="1"/>
    <col min="7943" max="7943" width="19.140625" style="24" customWidth="1"/>
    <col min="7944" max="7944" width="22.85546875" style="24" customWidth="1"/>
    <col min="7945" max="7952" width="0" style="24" hidden="1" customWidth="1"/>
    <col min="7953" max="7953" width="21.85546875" style="24" bestFit="1" customWidth="1"/>
    <col min="7954" max="7955" width="19.85546875" style="24" bestFit="1" customWidth="1"/>
    <col min="7956" max="8193" width="17" style="24"/>
    <col min="8194" max="8194" width="7.42578125" style="24" customWidth="1"/>
    <col min="8195" max="8195" width="100" style="24" customWidth="1"/>
    <col min="8196" max="8196" width="24.42578125" style="24" customWidth="1"/>
    <col min="8197" max="8197" width="20.42578125" style="24" customWidth="1"/>
    <col min="8198" max="8198" width="17.42578125" style="24" customWidth="1"/>
    <col min="8199" max="8199" width="19.140625" style="24" customWidth="1"/>
    <col min="8200" max="8200" width="22.85546875" style="24" customWidth="1"/>
    <col min="8201" max="8208" width="0" style="24" hidden="1" customWidth="1"/>
    <col min="8209" max="8209" width="21.85546875" style="24" bestFit="1" customWidth="1"/>
    <col min="8210" max="8211" width="19.85546875" style="24" bestFit="1" customWidth="1"/>
    <col min="8212" max="8449" width="17" style="24"/>
    <col min="8450" max="8450" width="7.42578125" style="24" customWidth="1"/>
    <col min="8451" max="8451" width="100" style="24" customWidth="1"/>
    <col min="8452" max="8452" width="24.42578125" style="24" customWidth="1"/>
    <col min="8453" max="8453" width="20.42578125" style="24" customWidth="1"/>
    <col min="8454" max="8454" width="17.42578125" style="24" customWidth="1"/>
    <col min="8455" max="8455" width="19.140625" style="24" customWidth="1"/>
    <col min="8456" max="8456" width="22.85546875" style="24" customWidth="1"/>
    <col min="8457" max="8464" width="0" style="24" hidden="1" customWidth="1"/>
    <col min="8465" max="8465" width="21.85546875" style="24" bestFit="1" customWidth="1"/>
    <col min="8466" max="8467" width="19.85546875" style="24" bestFit="1" customWidth="1"/>
    <col min="8468" max="8705" width="17" style="24"/>
    <col min="8706" max="8706" width="7.42578125" style="24" customWidth="1"/>
    <col min="8707" max="8707" width="100" style="24" customWidth="1"/>
    <col min="8708" max="8708" width="24.42578125" style="24" customWidth="1"/>
    <col min="8709" max="8709" width="20.42578125" style="24" customWidth="1"/>
    <col min="8710" max="8710" width="17.42578125" style="24" customWidth="1"/>
    <col min="8711" max="8711" width="19.140625" style="24" customWidth="1"/>
    <col min="8712" max="8712" width="22.85546875" style="24" customWidth="1"/>
    <col min="8713" max="8720" width="0" style="24" hidden="1" customWidth="1"/>
    <col min="8721" max="8721" width="21.85546875" style="24" bestFit="1" customWidth="1"/>
    <col min="8722" max="8723" width="19.85546875" style="24" bestFit="1" customWidth="1"/>
    <col min="8724" max="8961" width="17" style="24"/>
    <col min="8962" max="8962" width="7.42578125" style="24" customWidth="1"/>
    <col min="8963" max="8963" width="100" style="24" customWidth="1"/>
    <col min="8964" max="8964" width="24.42578125" style="24" customWidth="1"/>
    <col min="8965" max="8965" width="20.42578125" style="24" customWidth="1"/>
    <col min="8966" max="8966" width="17.42578125" style="24" customWidth="1"/>
    <col min="8967" max="8967" width="19.140625" style="24" customWidth="1"/>
    <col min="8968" max="8968" width="22.85546875" style="24" customWidth="1"/>
    <col min="8969" max="8976" width="0" style="24" hidden="1" customWidth="1"/>
    <col min="8977" max="8977" width="21.85546875" style="24" bestFit="1" customWidth="1"/>
    <col min="8978" max="8979" width="19.85546875" style="24" bestFit="1" customWidth="1"/>
    <col min="8980" max="9217" width="17" style="24"/>
    <col min="9218" max="9218" width="7.42578125" style="24" customWidth="1"/>
    <col min="9219" max="9219" width="100" style="24" customWidth="1"/>
    <col min="9220" max="9220" width="24.42578125" style="24" customWidth="1"/>
    <col min="9221" max="9221" width="20.42578125" style="24" customWidth="1"/>
    <col min="9222" max="9222" width="17.42578125" style="24" customWidth="1"/>
    <col min="9223" max="9223" width="19.140625" style="24" customWidth="1"/>
    <col min="9224" max="9224" width="22.85546875" style="24" customWidth="1"/>
    <col min="9225" max="9232" width="0" style="24" hidden="1" customWidth="1"/>
    <col min="9233" max="9233" width="21.85546875" style="24" bestFit="1" customWidth="1"/>
    <col min="9234" max="9235" width="19.85546875" style="24" bestFit="1" customWidth="1"/>
    <col min="9236" max="9473" width="17" style="24"/>
    <col min="9474" max="9474" width="7.42578125" style="24" customWidth="1"/>
    <col min="9475" max="9475" width="100" style="24" customWidth="1"/>
    <col min="9476" max="9476" width="24.42578125" style="24" customWidth="1"/>
    <col min="9477" max="9477" width="20.42578125" style="24" customWidth="1"/>
    <col min="9478" max="9478" width="17.42578125" style="24" customWidth="1"/>
    <col min="9479" max="9479" width="19.140625" style="24" customWidth="1"/>
    <col min="9480" max="9480" width="22.85546875" style="24" customWidth="1"/>
    <col min="9481" max="9488" width="0" style="24" hidden="1" customWidth="1"/>
    <col min="9489" max="9489" width="21.85546875" style="24" bestFit="1" customWidth="1"/>
    <col min="9490" max="9491" width="19.85546875" style="24" bestFit="1" customWidth="1"/>
    <col min="9492" max="9729" width="17" style="24"/>
    <col min="9730" max="9730" width="7.42578125" style="24" customWidth="1"/>
    <col min="9731" max="9731" width="100" style="24" customWidth="1"/>
    <col min="9732" max="9732" width="24.42578125" style="24" customWidth="1"/>
    <col min="9733" max="9733" width="20.42578125" style="24" customWidth="1"/>
    <col min="9734" max="9734" width="17.42578125" style="24" customWidth="1"/>
    <col min="9735" max="9735" width="19.140625" style="24" customWidth="1"/>
    <col min="9736" max="9736" width="22.85546875" style="24" customWidth="1"/>
    <col min="9737" max="9744" width="0" style="24" hidden="1" customWidth="1"/>
    <col min="9745" max="9745" width="21.85546875" style="24" bestFit="1" customWidth="1"/>
    <col min="9746" max="9747" width="19.85546875" style="24" bestFit="1" customWidth="1"/>
    <col min="9748" max="9985" width="17" style="24"/>
    <col min="9986" max="9986" width="7.42578125" style="24" customWidth="1"/>
    <col min="9987" max="9987" width="100" style="24" customWidth="1"/>
    <col min="9988" max="9988" width="24.42578125" style="24" customWidth="1"/>
    <col min="9989" max="9989" width="20.42578125" style="24" customWidth="1"/>
    <col min="9990" max="9990" width="17.42578125" style="24" customWidth="1"/>
    <col min="9991" max="9991" width="19.140625" style="24" customWidth="1"/>
    <col min="9992" max="9992" width="22.85546875" style="24" customWidth="1"/>
    <col min="9993" max="10000" width="0" style="24" hidden="1" customWidth="1"/>
    <col min="10001" max="10001" width="21.85546875" style="24" bestFit="1" customWidth="1"/>
    <col min="10002" max="10003" width="19.85546875" style="24" bestFit="1" customWidth="1"/>
    <col min="10004" max="10241" width="17" style="24"/>
    <col min="10242" max="10242" width="7.42578125" style="24" customWidth="1"/>
    <col min="10243" max="10243" width="100" style="24" customWidth="1"/>
    <col min="10244" max="10244" width="24.42578125" style="24" customWidth="1"/>
    <col min="10245" max="10245" width="20.42578125" style="24" customWidth="1"/>
    <col min="10246" max="10246" width="17.42578125" style="24" customWidth="1"/>
    <col min="10247" max="10247" width="19.140625" style="24" customWidth="1"/>
    <col min="10248" max="10248" width="22.85546875" style="24" customWidth="1"/>
    <col min="10249" max="10256" width="0" style="24" hidden="1" customWidth="1"/>
    <col min="10257" max="10257" width="21.85546875" style="24" bestFit="1" customWidth="1"/>
    <col min="10258" max="10259" width="19.85546875" style="24" bestFit="1" customWidth="1"/>
    <col min="10260" max="10497" width="17" style="24"/>
    <col min="10498" max="10498" width="7.42578125" style="24" customWidth="1"/>
    <col min="10499" max="10499" width="100" style="24" customWidth="1"/>
    <col min="10500" max="10500" width="24.42578125" style="24" customWidth="1"/>
    <col min="10501" max="10501" width="20.42578125" style="24" customWidth="1"/>
    <col min="10502" max="10502" width="17.42578125" style="24" customWidth="1"/>
    <col min="10503" max="10503" width="19.140625" style="24" customWidth="1"/>
    <col min="10504" max="10504" width="22.85546875" style="24" customWidth="1"/>
    <col min="10505" max="10512" width="0" style="24" hidden="1" customWidth="1"/>
    <col min="10513" max="10513" width="21.85546875" style="24" bestFit="1" customWidth="1"/>
    <col min="10514" max="10515" width="19.85546875" style="24" bestFit="1" customWidth="1"/>
    <col min="10516" max="10753" width="17" style="24"/>
    <col min="10754" max="10754" width="7.42578125" style="24" customWidth="1"/>
    <col min="10755" max="10755" width="100" style="24" customWidth="1"/>
    <col min="10756" max="10756" width="24.42578125" style="24" customWidth="1"/>
    <col min="10757" max="10757" width="20.42578125" style="24" customWidth="1"/>
    <col min="10758" max="10758" width="17.42578125" style="24" customWidth="1"/>
    <col min="10759" max="10759" width="19.140625" style="24" customWidth="1"/>
    <col min="10760" max="10760" width="22.85546875" style="24" customWidth="1"/>
    <col min="10761" max="10768" width="0" style="24" hidden="1" customWidth="1"/>
    <col min="10769" max="10769" width="21.85546875" style="24" bestFit="1" customWidth="1"/>
    <col min="10770" max="10771" width="19.85546875" style="24" bestFit="1" customWidth="1"/>
    <col min="10772" max="11009" width="17" style="24"/>
    <col min="11010" max="11010" width="7.42578125" style="24" customWidth="1"/>
    <col min="11011" max="11011" width="100" style="24" customWidth="1"/>
    <col min="11012" max="11012" width="24.42578125" style="24" customWidth="1"/>
    <col min="11013" max="11013" width="20.42578125" style="24" customWidth="1"/>
    <col min="11014" max="11014" width="17.42578125" style="24" customWidth="1"/>
    <col min="11015" max="11015" width="19.140625" style="24" customWidth="1"/>
    <col min="11016" max="11016" width="22.85546875" style="24" customWidth="1"/>
    <col min="11017" max="11024" width="0" style="24" hidden="1" customWidth="1"/>
    <col min="11025" max="11025" width="21.85546875" style="24" bestFit="1" customWidth="1"/>
    <col min="11026" max="11027" width="19.85546875" style="24" bestFit="1" customWidth="1"/>
    <col min="11028" max="11265" width="17" style="24"/>
    <col min="11266" max="11266" width="7.42578125" style="24" customWidth="1"/>
    <col min="11267" max="11267" width="100" style="24" customWidth="1"/>
    <col min="11268" max="11268" width="24.42578125" style="24" customWidth="1"/>
    <col min="11269" max="11269" width="20.42578125" style="24" customWidth="1"/>
    <col min="11270" max="11270" width="17.42578125" style="24" customWidth="1"/>
    <col min="11271" max="11271" width="19.140625" style="24" customWidth="1"/>
    <col min="11272" max="11272" width="22.85546875" style="24" customWidth="1"/>
    <col min="11273" max="11280" width="0" style="24" hidden="1" customWidth="1"/>
    <col min="11281" max="11281" width="21.85546875" style="24" bestFit="1" customWidth="1"/>
    <col min="11282" max="11283" width="19.85546875" style="24" bestFit="1" customWidth="1"/>
    <col min="11284" max="11521" width="17" style="24"/>
    <col min="11522" max="11522" width="7.42578125" style="24" customWidth="1"/>
    <col min="11523" max="11523" width="100" style="24" customWidth="1"/>
    <col min="11524" max="11524" width="24.42578125" style="24" customWidth="1"/>
    <col min="11525" max="11525" width="20.42578125" style="24" customWidth="1"/>
    <col min="11526" max="11526" width="17.42578125" style="24" customWidth="1"/>
    <col min="11527" max="11527" width="19.140625" style="24" customWidth="1"/>
    <col min="11528" max="11528" width="22.85546875" style="24" customWidth="1"/>
    <col min="11529" max="11536" width="0" style="24" hidden="1" customWidth="1"/>
    <col min="11537" max="11537" width="21.85546875" style="24" bestFit="1" customWidth="1"/>
    <col min="11538" max="11539" width="19.85546875" style="24" bestFit="1" customWidth="1"/>
    <col min="11540" max="11777" width="17" style="24"/>
    <col min="11778" max="11778" width="7.42578125" style="24" customWidth="1"/>
    <col min="11779" max="11779" width="100" style="24" customWidth="1"/>
    <col min="11780" max="11780" width="24.42578125" style="24" customWidth="1"/>
    <col min="11781" max="11781" width="20.42578125" style="24" customWidth="1"/>
    <col min="11782" max="11782" width="17.42578125" style="24" customWidth="1"/>
    <col min="11783" max="11783" width="19.140625" style="24" customWidth="1"/>
    <col min="11784" max="11784" width="22.85546875" style="24" customWidth="1"/>
    <col min="11785" max="11792" width="0" style="24" hidden="1" customWidth="1"/>
    <col min="11793" max="11793" width="21.85546875" style="24" bestFit="1" customWidth="1"/>
    <col min="11794" max="11795" width="19.85546875" style="24" bestFit="1" customWidth="1"/>
    <col min="11796" max="12033" width="17" style="24"/>
    <col min="12034" max="12034" width="7.42578125" style="24" customWidth="1"/>
    <col min="12035" max="12035" width="100" style="24" customWidth="1"/>
    <col min="12036" max="12036" width="24.42578125" style="24" customWidth="1"/>
    <col min="12037" max="12037" width="20.42578125" style="24" customWidth="1"/>
    <col min="12038" max="12038" width="17.42578125" style="24" customWidth="1"/>
    <col min="12039" max="12039" width="19.140625" style="24" customWidth="1"/>
    <col min="12040" max="12040" width="22.85546875" style="24" customWidth="1"/>
    <col min="12041" max="12048" width="0" style="24" hidden="1" customWidth="1"/>
    <col min="12049" max="12049" width="21.85546875" style="24" bestFit="1" customWidth="1"/>
    <col min="12050" max="12051" width="19.85546875" style="24" bestFit="1" customWidth="1"/>
    <col min="12052" max="12289" width="17" style="24"/>
    <col min="12290" max="12290" width="7.42578125" style="24" customWidth="1"/>
    <col min="12291" max="12291" width="100" style="24" customWidth="1"/>
    <col min="12292" max="12292" width="24.42578125" style="24" customWidth="1"/>
    <col min="12293" max="12293" width="20.42578125" style="24" customWidth="1"/>
    <col min="12294" max="12294" width="17.42578125" style="24" customWidth="1"/>
    <col min="12295" max="12295" width="19.140625" style="24" customWidth="1"/>
    <col min="12296" max="12296" width="22.85546875" style="24" customWidth="1"/>
    <col min="12297" max="12304" width="0" style="24" hidden="1" customWidth="1"/>
    <col min="12305" max="12305" width="21.85546875" style="24" bestFit="1" customWidth="1"/>
    <col min="12306" max="12307" width="19.85546875" style="24" bestFit="1" customWidth="1"/>
    <col min="12308" max="12545" width="17" style="24"/>
    <col min="12546" max="12546" width="7.42578125" style="24" customWidth="1"/>
    <col min="12547" max="12547" width="100" style="24" customWidth="1"/>
    <col min="12548" max="12548" width="24.42578125" style="24" customWidth="1"/>
    <col min="12549" max="12549" width="20.42578125" style="24" customWidth="1"/>
    <col min="12550" max="12550" width="17.42578125" style="24" customWidth="1"/>
    <col min="12551" max="12551" width="19.140625" style="24" customWidth="1"/>
    <col min="12552" max="12552" width="22.85546875" style="24" customWidth="1"/>
    <col min="12553" max="12560" width="0" style="24" hidden="1" customWidth="1"/>
    <col min="12561" max="12561" width="21.85546875" style="24" bestFit="1" customWidth="1"/>
    <col min="12562" max="12563" width="19.85546875" style="24" bestFit="1" customWidth="1"/>
    <col min="12564" max="12801" width="17" style="24"/>
    <col min="12802" max="12802" width="7.42578125" style="24" customWidth="1"/>
    <col min="12803" max="12803" width="100" style="24" customWidth="1"/>
    <col min="12804" max="12804" width="24.42578125" style="24" customWidth="1"/>
    <col min="12805" max="12805" width="20.42578125" style="24" customWidth="1"/>
    <col min="12806" max="12806" width="17.42578125" style="24" customWidth="1"/>
    <col min="12807" max="12807" width="19.140625" style="24" customWidth="1"/>
    <col min="12808" max="12808" width="22.85546875" style="24" customWidth="1"/>
    <col min="12809" max="12816" width="0" style="24" hidden="1" customWidth="1"/>
    <col min="12817" max="12817" width="21.85546875" style="24" bestFit="1" customWidth="1"/>
    <col min="12818" max="12819" width="19.85546875" style="24" bestFit="1" customWidth="1"/>
    <col min="12820" max="13057" width="17" style="24"/>
    <col min="13058" max="13058" width="7.42578125" style="24" customWidth="1"/>
    <col min="13059" max="13059" width="100" style="24" customWidth="1"/>
    <col min="13060" max="13060" width="24.42578125" style="24" customWidth="1"/>
    <col min="13061" max="13061" width="20.42578125" style="24" customWidth="1"/>
    <col min="13062" max="13062" width="17.42578125" style="24" customWidth="1"/>
    <col min="13063" max="13063" width="19.140625" style="24" customWidth="1"/>
    <col min="13064" max="13064" width="22.85546875" style="24" customWidth="1"/>
    <col min="13065" max="13072" width="0" style="24" hidden="1" customWidth="1"/>
    <col min="13073" max="13073" width="21.85546875" style="24" bestFit="1" customWidth="1"/>
    <col min="13074" max="13075" width="19.85546875" style="24" bestFit="1" customWidth="1"/>
    <col min="13076" max="13313" width="17" style="24"/>
    <col min="13314" max="13314" width="7.42578125" style="24" customWidth="1"/>
    <col min="13315" max="13315" width="100" style="24" customWidth="1"/>
    <col min="13316" max="13316" width="24.42578125" style="24" customWidth="1"/>
    <col min="13317" max="13317" width="20.42578125" style="24" customWidth="1"/>
    <col min="13318" max="13318" width="17.42578125" style="24" customWidth="1"/>
    <col min="13319" max="13319" width="19.140625" style="24" customWidth="1"/>
    <col min="13320" max="13320" width="22.85546875" style="24" customWidth="1"/>
    <col min="13321" max="13328" width="0" style="24" hidden="1" customWidth="1"/>
    <col min="13329" max="13329" width="21.85546875" style="24" bestFit="1" customWidth="1"/>
    <col min="13330" max="13331" width="19.85546875" style="24" bestFit="1" customWidth="1"/>
    <col min="13332" max="13569" width="17" style="24"/>
    <col min="13570" max="13570" width="7.42578125" style="24" customWidth="1"/>
    <col min="13571" max="13571" width="100" style="24" customWidth="1"/>
    <col min="13572" max="13572" width="24.42578125" style="24" customWidth="1"/>
    <col min="13573" max="13573" width="20.42578125" style="24" customWidth="1"/>
    <col min="13574" max="13574" width="17.42578125" style="24" customWidth="1"/>
    <col min="13575" max="13575" width="19.140625" style="24" customWidth="1"/>
    <col min="13576" max="13576" width="22.85546875" style="24" customWidth="1"/>
    <col min="13577" max="13584" width="0" style="24" hidden="1" customWidth="1"/>
    <col min="13585" max="13585" width="21.85546875" style="24" bestFit="1" customWidth="1"/>
    <col min="13586" max="13587" width="19.85546875" style="24" bestFit="1" customWidth="1"/>
    <col min="13588" max="13825" width="17" style="24"/>
    <col min="13826" max="13826" width="7.42578125" style="24" customWidth="1"/>
    <col min="13827" max="13827" width="100" style="24" customWidth="1"/>
    <col min="13828" max="13828" width="24.42578125" style="24" customWidth="1"/>
    <col min="13829" max="13829" width="20.42578125" style="24" customWidth="1"/>
    <col min="13830" max="13830" width="17.42578125" style="24" customWidth="1"/>
    <col min="13831" max="13831" width="19.140625" style="24" customWidth="1"/>
    <col min="13832" max="13832" width="22.85546875" style="24" customWidth="1"/>
    <col min="13833" max="13840" width="0" style="24" hidden="1" customWidth="1"/>
    <col min="13841" max="13841" width="21.85546875" style="24" bestFit="1" customWidth="1"/>
    <col min="13842" max="13843" width="19.85546875" style="24" bestFit="1" customWidth="1"/>
    <col min="13844" max="14081" width="17" style="24"/>
    <col min="14082" max="14082" width="7.42578125" style="24" customWidth="1"/>
    <col min="14083" max="14083" width="100" style="24" customWidth="1"/>
    <col min="14084" max="14084" width="24.42578125" style="24" customWidth="1"/>
    <col min="14085" max="14085" width="20.42578125" style="24" customWidth="1"/>
    <col min="14086" max="14086" width="17.42578125" style="24" customWidth="1"/>
    <col min="14087" max="14087" width="19.140625" style="24" customWidth="1"/>
    <col min="14088" max="14088" width="22.85546875" style="24" customWidth="1"/>
    <col min="14089" max="14096" width="0" style="24" hidden="1" customWidth="1"/>
    <col min="14097" max="14097" width="21.85546875" style="24" bestFit="1" customWidth="1"/>
    <col min="14098" max="14099" width="19.85546875" style="24" bestFit="1" customWidth="1"/>
    <col min="14100" max="14337" width="17" style="24"/>
    <col min="14338" max="14338" width="7.42578125" style="24" customWidth="1"/>
    <col min="14339" max="14339" width="100" style="24" customWidth="1"/>
    <col min="14340" max="14340" width="24.42578125" style="24" customWidth="1"/>
    <col min="14341" max="14341" width="20.42578125" style="24" customWidth="1"/>
    <col min="14342" max="14342" width="17.42578125" style="24" customWidth="1"/>
    <col min="14343" max="14343" width="19.140625" style="24" customWidth="1"/>
    <col min="14344" max="14344" width="22.85546875" style="24" customWidth="1"/>
    <col min="14345" max="14352" width="0" style="24" hidden="1" customWidth="1"/>
    <col min="14353" max="14353" width="21.85546875" style="24" bestFit="1" customWidth="1"/>
    <col min="14354" max="14355" width="19.85546875" style="24" bestFit="1" customWidth="1"/>
    <col min="14356" max="14593" width="17" style="24"/>
    <col min="14594" max="14594" width="7.42578125" style="24" customWidth="1"/>
    <col min="14595" max="14595" width="100" style="24" customWidth="1"/>
    <col min="14596" max="14596" width="24.42578125" style="24" customWidth="1"/>
    <col min="14597" max="14597" width="20.42578125" style="24" customWidth="1"/>
    <col min="14598" max="14598" width="17.42578125" style="24" customWidth="1"/>
    <col min="14599" max="14599" width="19.140625" style="24" customWidth="1"/>
    <col min="14600" max="14600" width="22.85546875" style="24" customWidth="1"/>
    <col min="14601" max="14608" width="0" style="24" hidden="1" customWidth="1"/>
    <col min="14609" max="14609" width="21.85546875" style="24" bestFit="1" customWidth="1"/>
    <col min="14610" max="14611" width="19.85546875" style="24" bestFit="1" customWidth="1"/>
    <col min="14612" max="14849" width="17" style="24"/>
    <col min="14850" max="14850" width="7.42578125" style="24" customWidth="1"/>
    <col min="14851" max="14851" width="100" style="24" customWidth="1"/>
    <col min="14852" max="14852" width="24.42578125" style="24" customWidth="1"/>
    <col min="14853" max="14853" width="20.42578125" style="24" customWidth="1"/>
    <col min="14854" max="14854" width="17.42578125" style="24" customWidth="1"/>
    <col min="14855" max="14855" width="19.140625" style="24" customWidth="1"/>
    <col min="14856" max="14856" width="22.85546875" style="24" customWidth="1"/>
    <col min="14857" max="14864" width="0" style="24" hidden="1" customWidth="1"/>
    <col min="14865" max="14865" width="21.85546875" style="24" bestFit="1" customWidth="1"/>
    <col min="14866" max="14867" width="19.85546875" style="24" bestFit="1" customWidth="1"/>
    <col min="14868" max="15105" width="17" style="24"/>
    <col min="15106" max="15106" width="7.42578125" style="24" customWidth="1"/>
    <col min="15107" max="15107" width="100" style="24" customWidth="1"/>
    <col min="15108" max="15108" width="24.42578125" style="24" customWidth="1"/>
    <col min="15109" max="15109" width="20.42578125" style="24" customWidth="1"/>
    <col min="15110" max="15110" width="17.42578125" style="24" customWidth="1"/>
    <col min="15111" max="15111" width="19.140625" style="24" customWidth="1"/>
    <col min="15112" max="15112" width="22.85546875" style="24" customWidth="1"/>
    <col min="15113" max="15120" width="0" style="24" hidden="1" customWidth="1"/>
    <col min="15121" max="15121" width="21.85546875" style="24" bestFit="1" customWidth="1"/>
    <col min="15122" max="15123" width="19.85546875" style="24" bestFit="1" customWidth="1"/>
    <col min="15124" max="15361" width="17" style="24"/>
    <col min="15362" max="15362" width="7.42578125" style="24" customWidth="1"/>
    <col min="15363" max="15363" width="100" style="24" customWidth="1"/>
    <col min="15364" max="15364" width="24.42578125" style="24" customWidth="1"/>
    <col min="15365" max="15365" width="20.42578125" style="24" customWidth="1"/>
    <col min="15366" max="15366" width="17.42578125" style="24" customWidth="1"/>
    <col min="15367" max="15367" width="19.140625" style="24" customWidth="1"/>
    <col min="15368" max="15368" width="22.85546875" style="24" customWidth="1"/>
    <col min="15369" max="15376" width="0" style="24" hidden="1" customWidth="1"/>
    <col min="15377" max="15377" width="21.85546875" style="24" bestFit="1" customWidth="1"/>
    <col min="15378" max="15379" width="19.85546875" style="24" bestFit="1" customWidth="1"/>
    <col min="15380" max="15617" width="17" style="24"/>
    <col min="15618" max="15618" width="7.42578125" style="24" customWidth="1"/>
    <col min="15619" max="15619" width="100" style="24" customWidth="1"/>
    <col min="15620" max="15620" width="24.42578125" style="24" customWidth="1"/>
    <col min="15621" max="15621" width="20.42578125" style="24" customWidth="1"/>
    <col min="15622" max="15622" width="17.42578125" style="24" customWidth="1"/>
    <col min="15623" max="15623" width="19.140625" style="24" customWidth="1"/>
    <col min="15624" max="15624" width="22.85546875" style="24" customWidth="1"/>
    <col min="15625" max="15632" width="0" style="24" hidden="1" customWidth="1"/>
    <col min="15633" max="15633" width="21.85546875" style="24" bestFit="1" customWidth="1"/>
    <col min="15634" max="15635" width="19.85546875" style="24" bestFit="1" customWidth="1"/>
    <col min="15636" max="15873" width="17" style="24"/>
    <col min="15874" max="15874" width="7.42578125" style="24" customWidth="1"/>
    <col min="15875" max="15875" width="100" style="24" customWidth="1"/>
    <col min="15876" max="15876" width="24.42578125" style="24" customWidth="1"/>
    <col min="15877" max="15877" width="20.42578125" style="24" customWidth="1"/>
    <col min="15878" max="15878" width="17.42578125" style="24" customWidth="1"/>
    <col min="15879" max="15879" width="19.140625" style="24" customWidth="1"/>
    <col min="15880" max="15880" width="22.85546875" style="24" customWidth="1"/>
    <col min="15881" max="15888" width="0" style="24" hidden="1" customWidth="1"/>
    <col min="15889" max="15889" width="21.85546875" style="24" bestFit="1" customWidth="1"/>
    <col min="15890" max="15891" width="19.85546875" style="24" bestFit="1" customWidth="1"/>
    <col min="15892" max="16129" width="17" style="24"/>
    <col min="16130" max="16130" width="7.42578125" style="24" customWidth="1"/>
    <col min="16131" max="16131" width="100" style="24" customWidth="1"/>
    <col min="16132" max="16132" width="24.42578125" style="24" customWidth="1"/>
    <col min="16133" max="16133" width="20.42578125" style="24" customWidth="1"/>
    <col min="16134" max="16134" width="17.42578125" style="24" customWidth="1"/>
    <col min="16135" max="16135" width="19.140625" style="24" customWidth="1"/>
    <col min="16136" max="16136" width="22.85546875" style="24" customWidth="1"/>
    <col min="16137" max="16144" width="0" style="24" hidden="1" customWidth="1"/>
    <col min="16145" max="16145" width="21.85546875" style="24" bestFit="1" customWidth="1"/>
    <col min="16146" max="16147" width="19.85546875" style="24" bestFit="1" customWidth="1"/>
    <col min="16148" max="16384" width="17" style="24"/>
  </cols>
  <sheetData>
    <row r="1" spans="1:21" ht="18.75" x14ac:dyDescent="0.3">
      <c r="A1" s="93"/>
      <c r="B1" s="94"/>
      <c r="C1" s="95"/>
      <c r="D1" s="544"/>
      <c r="E1" s="544"/>
      <c r="F1" s="544"/>
      <c r="G1" s="544"/>
      <c r="H1" s="544"/>
      <c r="I1" s="96"/>
      <c r="J1" s="96"/>
      <c r="K1" s="96"/>
      <c r="L1" s="96"/>
      <c r="M1" s="97"/>
      <c r="N1" s="97"/>
      <c r="O1" s="97"/>
      <c r="P1" s="544"/>
      <c r="Q1" s="97"/>
      <c r="R1" s="96"/>
    </row>
    <row r="2" spans="1:21" ht="18.75" x14ac:dyDescent="0.3">
      <c r="A2" s="2342" t="s">
        <v>92</v>
      </c>
      <c r="B2" s="2342"/>
      <c r="C2" s="2342"/>
      <c r="D2" s="2342"/>
      <c r="E2" s="2342"/>
      <c r="F2" s="2342"/>
      <c r="G2" s="2342"/>
      <c r="H2" s="544"/>
      <c r="I2" s="96"/>
      <c r="J2" s="96"/>
      <c r="K2" s="96"/>
      <c r="L2" s="96"/>
      <c r="M2" s="97"/>
      <c r="N2" s="97"/>
      <c r="O2" s="97"/>
      <c r="P2" s="97"/>
      <c r="Q2" s="97"/>
      <c r="R2" s="96"/>
    </row>
    <row r="3" spans="1:21" ht="18.75" x14ac:dyDescent="0.3">
      <c r="A3" s="2342" t="s">
        <v>93</v>
      </c>
      <c r="B3" s="2342"/>
      <c r="C3" s="2342"/>
      <c r="D3" s="2342"/>
      <c r="E3" s="2342"/>
      <c r="F3" s="2342"/>
      <c r="G3" s="2342"/>
      <c r="H3" s="544"/>
      <c r="I3" s="96"/>
      <c r="J3" s="96"/>
      <c r="K3" s="96"/>
      <c r="L3" s="96"/>
      <c r="M3" s="97"/>
      <c r="N3" s="97"/>
      <c r="O3" s="97"/>
      <c r="P3" s="97"/>
      <c r="Q3" s="97"/>
      <c r="R3" s="96"/>
    </row>
    <row r="4" spans="1:21" ht="18.75" x14ac:dyDescent="0.3">
      <c r="A4" s="2342" t="s">
        <v>94</v>
      </c>
      <c r="B4" s="2342"/>
      <c r="C4" s="2342"/>
      <c r="D4" s="2342"/>
      <c r="E4" s="2342"/>
      <c r="F4" s="2342"/>
      <c r="G4" s="2342"/>
      <c r="H4" s="544"/>
      <c r="I4" s="96"/>
      <c r="J4" s="96"/>
      <c r="K4" s="96"/>
      <c r="L4" s="96"/>
      <c r="M4" s="97"/>
      <c r="N4" s="97"/>
      <c r="O4" s="97"/>
      <c r="P4" s="97"/>
      <c r="Q4" s="97"/>
      <c r="R4" s="96"/>
    </row>
    <row r="5" spans="1:21" ht="18.75" x14ac:dyDescent="0.3">
      <c r="A5" s="2342" t="s">
        <v>1634</v>
      </c>
      <c r="B5" s="2342"/>
      <c r="C5" s="2342"/>
      <c r="D5" s="2342"/>
      <c r="E5" s="2342"/>
      <c r="F5" s="2342"/>
      <c r="G5" s="2342"/>
      <c r="H5" s="544"/>
      <c r="I5" s="96"/>
      <c r="J5" s="96"/>
      <c r="K5" s="96"/>
      <c r="L5" s="96"/>
      <c r="M5" s="97"/>
      <c r="N5" s="97"/>
      <c r="O5" s="97"/>
      <c r="P5" s="97"/>
      <c r="Q5" s="97"/>
      <c r="R5" s="96"/>
    </row>
    <row r="6" spans="1:21" s="26" customFormat="1" ht="24.75" customHeight="1" x14ac:dyDescent="0.25">
      <c r="A6" s="2334"/>
      <c r="B6" s="2334"/>
      <c r="C6" s="2334"/>
      <c r="D6" s="2334"/>
      <c r="E6" s="2334"/>
      <c r="F6" s="2334"/>
      <c r="G6" s="2334"/>
      <c r="H6" s="2334"/>
      <c r="I6" s="2334"/>
      <c r="J6" s="2334"/>
      <c r="K6" s="2334"/>
      <c r="L6" s="2334"/>
      <c r="M6" s="2334"/>
      <c r="N6" s="2334"/>
      <c r="O6" s="2334"/>
      <c r="P6" s="2334"/>
      <c r="Q6" s="405"/>
      <c r="R6" s="405"/>
    </row>
    <row r="7" spans="1:21" s="21" customFormat="1" ht="29.25" customHeight="1" x14ac:dyDescent="0.3">
      <c r="A7" s="2343" t="s">
        <v>1</v>
      </c>
      <c r="B7" s="2343" t="s">
        <v>95</v>
      </c>
      <c r="C7" s="2344" t="s">
        <v>96</v>
      </c>
      <c r="D7" s="2344"/>
      <c r="E7" s="2344"/>
      <c r="F7" s="2344"/>
      <c r="G7" s="2344"/>
      <c r="H7" s="2344"/>
      <c r="I7" s="2344"/>
      <c r="J7" s="2344"/>
      <c r="K7" s="2344"/>
      <c r="L7" s="2344"/>
      <c r="M7" s="2344"/>
      <c r="N7" s="2344"/>
      <c r="O7" s="2344"/>
      <c r="P7" s="2344"/>
      <c r="Q7" s="207"/>
      <c r="R7" s="93"/>
    </row>
    <row r="8" spans="1:21" s="21" customFormat="1" ht="19.5" customHeight="1" x14ac:dyDescent="0.3">
      <c r="A8" s="2343"/>
      <c r="B8" s="2343"/>
      <c r="C8" s="2344" t="s">
        <v>97</v>
      </c>
      <c r="D8" s="2344" t="s">
        <v>98</v>
      </c>
      <c r="E8" s="2344"/>
      <c r="F8" s="2344"/>
      <c r="G8" s="2344"/>
      <c r="H8" s="2344"/>
      <c r="I8" s="2344"/>
      <c r="J8" s="2344"/>
      <c r="K8" s="2344"/>
      <c r="L8" s="2344"/>
      <c r="M8" s="2344"/>
      <c r="N8" s="2344"/>
      <c r="O8" s="2344"/>
      <c r="P8" s="2344"/>
      <c r="Q8" s="207"/>
      <c r="R8" s="93"/>
    </row>
    <row r="9" spans="1:21" s="21" customFormat="1" ht="105.75" customHeight="1" x14ac:dyDescent="0.3">
      <c r="A9" s="2343"/>
      <c r="B9" s="2343"/>
      <c r="C9" s="2344"/>
      <c r="D9" s="1677" t="s">
        <v>100</v>
      </c>
      <c r="E9" s="1677" t="s">
        <v>101</v>
      </c>
      <c r="F9" s="1677" t="s">
        <v>99</v>
      </c>
      <c r="G9" s="1677" t="s">
        <v>469</v>
      </c>
      <c r="H9" s="1678"/>
      <c r="I9" s="1679" t="s">
        <v>100</v>
      </c>
      <c r="J9" s="1679" t="s">
        <v>101</v>
      </c>
      <c r="K9" s="1679" t="s">
        <v>99</v>
      </c>
      <c r="L9" s="1679" t="s">
        <v>102</v>
      </c>
      <c r="M9" s="1680"/>
      <c r="N9" s="1680"/>
      <c r="O9" s="1681"/>
      <c r="P9" s="1677" t="s">
        <v>507</v>
      </c>
      <c r="Q9" s="207"/>
      <c r="R9" s="93"/>
    </row>
    <row r="10" spans="1:21" s="26" customFormat="1" ht="30.75" customHeight="1" x14ac:dyDescent="0.25">
      <c r="A10" s="2335" t="s">
        <v>9</v>
      </c>
      <c r="B10" s="1682" t="s">
        <v>103</v>
      </c>
      <c r="C10" s="844">
        <f>D10+E10+F10+G10+P10</f>
        <v>0</v>
      </c>
      <c r="D10" s="844">
        <v>0</v>
      </c>
      <c r="E10" s="844">
        <v>0</v>
      </c>
      <c r="F10" s="844">
        <f>F16</f>
        <v>0</v>
      </c>
      <c r="G10" s="844">
        <v>0</v>
      </c>
      <c r="H10" s="1683">
        <f>I10+J10+K10+L10</f>
        <v>359459.9</v>
      </c>
      <c r="I10" s="1684">
        <v>0</v>
      </c>
      <c r="J10" s="1684">
        <v>304459.90000000002</v>
      </c>
      <c r="K10" s="1684">
        <v>55000</v>
      </c>
      <c r="L10" s="1684">
        <v>0</v>
      </c>
      <c r="M10" s="1683">
        <f>C10-H10</f>
        <v>-359459.9</v>
      </c>
      <c r="N10" s="1683">
        <f>F10-K10</f>
        <v>-55000</v>
      </c>
      <c r="O10" s="1683"/>
      <c r="P10" s="844">
        <v>0</v>
      </c>
      <c r="Q10" s="406"/>
      <c r="R10" s="405"/>
    </row>
    <row r="11" spans="1:21" s="26" customFormat="1" ht="20.100000000000001" customHeight="1" x14ac:dyDescent="0.25">
      <c r="A11" s="2335"/>
      <c r="B11" s="1685" t="s">
        <v>104</v>
      </c>
      <c r="C11" s="844">
        <f>D11+E11+F11+G11+P11</f>
        <v>0</v>
      </c>
      <c r="D11" s="844">
        <v>0</v>
      </c>
      <c r="E11" s="844">
        <v>0</v>
      </c>
      <c r="F11" s="844">
        <f>F17</f>
        <v>0</v>
      </c>
      <c r="G11" s="844">
        <v>0</v>
      </c>
      <c r="H11" s="1683"/>
      <c r="I11" s="1684"/>
      <c r="J11" s="1684"/>
      <c r="K11" s="1684"/>
      <c r="L11" s="1684"/>
      <c r="M11" s="1683"/>
      <c r="N11" s="1683"/>
      <c r="O11" s="1683"/>
      <c r="P11" s="844">
        <v>0</v>
      </c>
      <c r="Q11" s="406"/>
      <c r="R11" s="95"/>
      <c r="S11" s="23"/>
      <c r="T11" s="23"/>
    </row>
    <row r="12" spans="1:21" s="26" customFormat="1" ht="19.5" customHeight="1" x14ac:dyDescent="0.25">
      <c r="A12" s="2335"/>
      <c r="B12" s="1685" t="s">
        <v>105</v>
      </c>
      <c r="C12" s="844">
        <f>C11</f>
        <v>0</v>
      </c>
      <c r="D12" s="844">
        <v>0</v>
      </c>
      <c r="E12" s="844">
        <v>0</v>
      </c>
      <c r="F12" s="844">
        <f>F18</f>
        <v>0</v>
      </c>
      <c r="G12" s="844">
        <v>0</v>
      </c>
      <c r="H12" s="1683"/>
      <c r="I12" s="1684"/>
      <c r="J12" s="1684"/>
      <c r="K12" s="1684"/>
      <c r="L12" s="1684"/>
      <c r="M12" s="1683"/>
      <c r="N12" s="1683"/>
      <c r="O12" s="1683"/>
      <c r="P12" s="844">
        <v>0</v>
      </c>
      <c r="Q12" s="406"/>
      <c r="R12" s="405"/>
    </row>
    <row r="13" spans="1:21" s="26" customFormat="1" ht="40.5" customHeight="1" x14ac:dyDescent="0.25">
      <c r="A13" s="2333" t="s">
        <v>10</v>
      </c>
      <c r="B13" s="1686" t="s">
        <v>810</v>
      </c>
      <c r="C13" s="1687">
        <v>0</v>
      </c>
      <c r="D13" s="1687">
        <v>0</v>
      </c>
      <c r="E13" s="1687">
        <v>0</v>
      </c>
      <c r="F13" s="1687">
        <v>0</v>
      </c>
      <c r="G13" s="1687">
        <v>0</v>
      </c>
      <c r="H13" s="1683"/>
      <c r="I13" s="1684"/>
      <c r="J13" s="1684"/>
      <c r="K13" s="1684"/>
      <c r="L13" s="1684"/>
      <c r="M13" s="1683"/>
      <c r="N13" s="1683"/>
      <c r="O13" s="1683"/>
      <c r="P13" s="1687">
        <v>0</v>
      </c>
      <c r="Q13" s="406"/>
      <c r="R13" s="405"/>
      <c r="S13" s="23"/>
      <c r="T13" s="23"/>
      <c r="U13" s="23"/>
    </row>
    <row r="14" spans="1:21" s="26" customFormat="1" ht="19.5" customHeight="1" x14ac:dyDescent="0.25">
      <c r="A14" s="2333"/>
      <c r="B14" s="1685" t="s">
        <v>104</v>
      </c>
      <c r="C14" s="1687">
        <v>0</v>
      </c>
      <c r="D14" s="1687">
        <v>0</v>
      </c>
      <c r="E14" s="1687">
        <v>0</v>
      </c>
      <c r="F14" s="1687">
        <v>0</v>
      </c>
      <c r="G14" s="1687">
        <v>0</v>
      </c>
      <c r="H14" s="1683"/>
      <c r="I14" s="1684"/>
      <c r="J14" s="1684"/>
      <c r="K14" s="1684"/>
      <c r="L14" s="1684"/>
      <c r="M14" s="1683"/>
      <c r="N14" s="1683"/>
      <c r="O14" s="1683"/>
      <c r="P14" s="1687">
        <v>0</v>
      </c>
      <c r="Q14" s="406"/>
      <c r="R14" s="405"/>
    </row>
    <row r="15" spans="1:21" s="26" customFormat="1" ht="19.5" customHeight="1" x14ac:dyDescent="0.25">
      <c r="A15" s="2333"/>
      <c r="B15" s="1685" t="s">
        <v>105</v>
      </c>
      <c r="C15" s="1687">
        <v>0</v>
      </c>
      <c r="D15" s="1687">
        <v>0</v>
      </c>
      <c r="E15" s="1687">
        <v>0</v>
      </c>
      <c r="F15" s="1687">
        <v>0</v>
      </c>
      <c r="G15" s="1687">
        <v>0</v>
      </c>
      <c r="H15" s="1683"/>
      <c r="I15" s="1684"/>
      <c r="J15" s="1684"/>
      <c r="K15" s="1684"/>
      <c r="L15" s="1684"/>
      <c r="M15" s="1683"/>
      <c r="N15" s="1683"/>
      <c r="O15" s="1683"/>
      <c r="P15" s="1687">
        <v>0</v>
      </c>
      <c r="Q15" s="406"/>
      <c r="R15" s="405"/>
    </row>
    <row r="16" spans="1:21" s="26" customFormat="1" ht="43.5" customHeight="1" x14ac:dyDescent="0.25">
      <c r="A16" s="2333" t="s">
        <v>11</v>
      </c>
      <c r="B16" s="1688" t="s">
        <v>87</v>
      </c>
      <c r="C16" s="1687">
        <f>D16+E16+F16+G16+P16</f>
        <v>0</v>
      </c>
      <c r="D16" s="842">
        <v>0</v>
      </c>
      <c r="E16" s="842">
        <v>0</v>
      </c>
      <c r="F16" s="1687">
        <f>'здрав '!D19</f>
        <v>0</v>
      </c>
      <c r="G16" s="1687">
        <v>0</v>
      </c>
      <c r="H16" s="1683"/>
      <c r="I16" s="1684"/>
      <c r="J16" s="1684"/>
      <c r="K16" s="1684"/>
      <c r="L16" s="1684"/>
      <c r="M16" s="1683"/>
      <c r="N16" s="1683"/>
      <c r="O16" s="1683"/>
      <c r="P16" s="1687">
        <v>0</v>
      </c>
      <c r="Q16" s="406"/>
      <c r="R16" s="405"/>
    </row>
    <row r="17" spans="1:19" s="26" customFormat="1" ht="20.100000000000001" customHeight="1" x14ac:dyDescent="0.25">
      <c r="A17" s="2333"/>
      <c r="B17" s="1685" t="s">
        <v>104</v>
      </c>
      <c r="C17" s="1687">
        <f>F17</f>
        <v>0</v>
      </c>
      <c r="D17" s="842">
        <v>0</v>
      </c>
      <c r="E17" s="842">
        <v>0</v>
      </c>
      <c r="F17" s="1687">
        <f>'здрав '!H18</f>
        <v>0</v>
      </c>
      <c r="G17" s="1687">
        <v>0</v>
      </c>
      <c r="H17" s="1683"/>
      <c r="I17" s="1684"/>
      <c r="J17" s="1684"/>
      <c r="K17" s="1684"/>
      <c r="L17" s="1684"/>
      <c r="M17" s="1683"/>
      <c r="N17" s="1683"/>
      <c r="O17" s="1683"/>
      <c r="P17" s="1687">
        <v>0</v>
      </c>
      <c r="Q17" s="406"/>
      <c r="R17" s="405"/>
    </row>
    <row r="18" spans="1:19" s="26" customFormat="1" ht="19.5" customHeight="1" x14ac:dyDescent="0.25">
      <c r="A18" s="2333"/>
      <c r="B18" s="1685" t="s">
        <v>105</v>
      </c>
      <c r="C18" s="1687">
        <f>0</f>
        <v>0</v>
      </c>
      <c r="D18" s="842">
        <v>0</v>
      </c>
      <c r="E18" s="842">
        <v>0</v>
      </c>
      <c r="F18" s="1687">
        <f>0</f>
        <v>0</v>
      </c>
      <c r="G18" s="1687">
        <v>0</v>
      </c>
      <c r="H18" s="1683"/>
      <c r="I18" s="1684"/>
      <c r="J18" s="1684"/>
      <c r="K18" s="1684"/>
      <c r="L18" s="1684"/>
      <c r="M18" s="1683"/>
      <c r="N18" s="1683"/>
      <c r="O18" s="1683"/>
      <c r="P18" s="1687">
        <v>0</v>
      </c>
      <c r="Q18" s="406"/>
      <c r="R18" s="405"/>
    </row>
    <row r="19" spans="1:19" s="26" customFormat="1" ht="19.5" x14ac:dyDescent="0.3">
      <c r="A19" s="2335" t="s">
        <v>12</v>
      </c>
      <c r="B19" s="1682" t="s">
        <v>1536</v>
      </c>
      <c r="C19" s="844">
        <f>D19+E19+F19+G19+P19</f>
        <v>919113.5780000001</v>
      </c>
      <c r="D19" s="844">
        <f>D25+D28+D31+D34+D37+D40</f>
        <v>3715.933</v>
      </c>
      <c r="E19" s="844">
        <f>E22+E25+E28+E31+E34+E37+E40</f>
        <v>43248.342000000004</v>
      </c>
      <c r="F19" s="844">
        <f>F22+F25+F28+F31+F34+F37+F40</f>
        <v>872149.30300000007</v>
      </c>
      <c r="G19" s="844">
        <v>0</v>
      </c>
      <c r="H19" s="1689" t="e">
        <f>I19+J19+K19+L19</f>
        <v>#REF!</v>
      </c>
      <c r="I19" s="1683" t="e">
        <f>I22+I25+I28+#REF!+I34+#REF!</f>
        <v>#REF!</v>
      </c>
      <c r="J19" s="1683" t="e">
        <f>J22+J25+J28+#REF!+J34+#REF!</f>
        <v>#REF!</v>
      </c>
      <c r="K19" s="1683" t="e">
        <f>K22+K25+K28+#REF!+K34+#REF!</f>
        <v>#REF!</v>
      </c>
      <c r="L19" s="1683" t="e">
        <f>L22+L25+L28+#REF!+L34+#REF!</f>
        <v>#REF!</v>
      </c>
      <c r="M19" s="1683" t="e">
        <f>C19-H19</f>
        <v>#REF!</v>
      </c>
      <c r="N19" s="1683" t="e">
        <f>F19-K19</f>
        <v>#REF!</v>
      </c>
      <c r="O19" s="1683">
        <f>G43+G55</f>
        <v>0</v>
      </c>
      <c r="P19" s="844">
        <v>0</v>
      </c>
      <c r="Q19" s="407"/>
      <c r="R19" s="405"/>
    </row>
    <row r="20" spans="1:19" s="26" customFormat="1" ht="20.100000000000001" customHeight="1" x14ac:dyDescent="0.3">
      <c r="A20" s="2335"/>
      <c r="B20" s="1685" t="s">
        <v>104</v>
      </c>
      <c r="C20" s="844">
        <f>D20+E20+F20+G20+P20</f>
        <v>919097.66</v>
      </c>
      <c r="D20" s="844">
        <f t="shared" ref="D20" si="0">D23+D26+D29+D32+D35+D38</f>
        <v>3715.933</v>
      </c>
      <c r="E20" s="844">
        <f>E23+E26+E29+E32+E35+E38+E41</f>
        <v>43248.342000000004</v>
      </c>
      <c r="F20" s="844">
        <f>F23+F26+F29+F32+F35+F38+F41</f>
        <v>872133.38500000001</v>
      </c>
      <c r="G20" s="844">
        <v>0</v>
      </c>
      <c r="H20" s="1689"/>
      <c r="I20" s="1683"/>
      <c r="J20" s="1683"/>
      <c r="K20" s="1683"/>
      <c r="L20" s="1683"/>
      <c r="M20" s="1683"/>
      <c r="N20" s="1683"/>
      <c r="O20" s="1683"/>
      <c r="P20" s="844">
        <v>0</v>
      </c>
      <c r="Q20" s="407"/>
      <c r="R20" s="405"/>
    </row>
    <row r="21" spans="1:19" s="26" customFormat="1" ht="20.100000000000001" customHeight="1" x14ac:dyDescent="0.3">
      <c r="A21" s="2335"/>
      <c r="B21" s="1685" t="s">
        <v>105</v>
      </c>
      <c r="C21" s="844">
        <f>C20/C19*100</f>
        <v>99.998268113932696</v>
      </c>
      <c r="D21" s="844">
        <f>D20/D19*100</f>
        <v>100</v>
      </c>
      <c r="E21" s="844">
        <f>E20/E19*100</f>
        <v>100</v>
      </c>
      <c r="F21" s="844">
        <f>F20/F19*100</f>
        <v>99.998174853784178</v>
      </c>
      <c r="G21" s="844">
        <v>0</v>
      </c>
      <c r="H21" s="1689"/>
      <c r="I21" s="1683"/>
      <c r="J21" s="1683"/>
      <c r="K21" s="1683"/>
      <c r="L21" s="1683"/>
      <c r="M21" s="1683"/>
      <c r="N21" s="1683"/>
      <c r="O21" s="1683"/>
      <c r="P21" s="844">
        <v>0</v>
      </c>
      <c r="Q21" s="407"/>
      <c r="R21" s="405"/>
    </row>
    <row r="22" spans="1:19" ht="43.5" customHeight="1" x14ac:dyDescent="0.3">
      <c r="A22" s="2333" t="s">
        <v>66</v>
      </c>
      <c r="B22" s="1690" t="s">
        <v>1615</v>
      </c>
      <c r="C22" s="1691">
        <f>F22+E22</f>
        <v>28048.042000000001</v>
      </c>
      <c r="D22" s="842">
        <v>0</v>
      </c>
      <c r="E22" s="842">
        <f>культура!D17</f>
        <v>1582.0419999999999</v>
      </c>
      <c r="F22" s="1691">
        <f>культура!D16</f>
        <v>26466</v>
      </c>
      <c r="G22" s="1687">
        <f>SUM(G25:G28)</f>
        <v>0</v>
      </c>
      <c r="H22" s="1689">
        <f>I22+J22+K22+L22</f>
        <v>17680.180000000004</v>
      </c>
      <c r="I22" s="1692">
        <v>0</v>
      </c>
      <c r="J22" s="1692">
        <v>114.38</v>
      </c>
      <c r="K22" s="1692">
        <v>17565.800000000003</v>
      </c>
      <c r="L22" s="1692">
        <v>0</v>
      </c>
      <c r="M22" s="1689">
        <f>C22-H22</f>
        <v>10367.861999999997</v>
      </c>
      <c r="N22" s="1692">
        <f>F22-K22</f>
        <v>8900.1999999999971</v>
      </c>
      <c r="O22" s="1693"/>
      <c r="P22" s="1687">
        <f>SUM(P25:P28)</f>
        <v>0</v>
      </c>
      <c r="Q22" s="97"/>
      <c r="R22" s="96"/>
    </row>
    <row r="23" spans="1:19" ht="20.100000000000001" customHeight="1" x14ac:dyDescent="0.3">
      <c r="A23" s="2333"/>
      <c r="B23" s="1685" t="s">
        <v>104</v>
      </c>
      <c r="C23" s="1691">
        <f>E23+F23</f>
        <v>28048.042000000001</v>
      </c>
      <c r="D23" s="842">
        <v>0</v>
      </c>
      <c r="E23" s="842">
        <f>культура!E17</f>
        <v>1582.0419999999999</v>
      </c>
      <c r="F23" s="1691">
        <f>культура!E16</f>
        <v>26466</v>
      </c>
      <c r="G23" s="1687">
        <f>SUM(G28:G30)</f>
        <v>0</v>
      </c>
      <c r="H23" s="1689"/>
      <c r="I23" s="1692"/>
      <c r="J23" s="1692"/>
      <c r="K23" s="1692"/>
      <c r="L23" s="1692"/>
      <c r="M23" s="1689"/>
      <c r="N23" s="1692"/>
      <c r="O23" s="1693"/>
      <c r="P23" s="1687">
        <f>SUM(P28:P30)</f>
        <v>0</v>
      </c>
      <c r="Q23" s="97"/>
      <c r="R23" s="96"/>
    </row>
    <row r="24" spans="1:19" ht="20.100000000000001" customHeight="1" x14ac:dyDescent="0.3">
      <c r="A24" s="2333"/>
      <c r="B24" s="1685" t="s">
        <v>105</v>
      </c>
      <c r="C24" s="1691">
        <f>C23/C22*100</f>
        <v>100</v>
      </c>
      <c r="D24" s="842">
        <v>0</v>
      </c>
      <c r="E24" s="842">
        <f>F24</f>
        <v>100</v>
      </c>
      <c r="F24" s="1691">
        <f>F23/F22*100</f>
        <v>100</v>
      </c>
      <c r="G24" s="1687">
        <f>SUM(G34:G34)</f>
        <v>0</v>
      </c>
      <c r="H24" s="1689"/>
      <c r="I24" s="1692"/>
      <c r="J24" s="1692"/>
      <c r="K24" s="1692"/>
      <c r="L24" s="1692"/>
      <c r="M24" s="1689"/>
      <c r="N24" s="1692"/>
      <c r="O24" s="1693"/>
      <c r="P24" s="1687">
        <f>SUM(P34:P34)</f>
        <v>0</v>
      </c>
      <c r="Q24" s="97"/>
      <c r="R24" s="96"/>
    </row>
    <row r="25" spans="1:19" ht="19.5" x14ac:dyDescent="0.3">
      <c r="A25" s="2333" t="s">
        <v>67</v>
      </c>
      <c r="B25" s="1690" t="s">
        <v>1616</v>
      </c>
      <c r="C25" s="1691">
        <f>D25+E25+F25+G25+P25</f>
        <v>95762.631000000008</v>
      </c>
      <c r="D25" s="1691">
        <f>культура!D33</f>
        <v>615.53300000000002</v>
      </c>
      <c r="E25" s="1691">
        <f>культура!D34</f>
        <v>5354.4070000000002</v>
      </c>
      <c r="F25" s="1691">
        <f>культура!D35</f>
        <v>89792.691000000006</v>
      </c>
      <c r="G25" s="1691">
        <v>0</v>
      </c>
      <c r="H25" s="1689">
        <f>I25+J25+K25+L25</f>
        <v>80251.17</v>
      </c>
      <c r="I25" s="1694">
        <v>0</v>
      </c>
      <c r="J25" s="1694">
        <v>808.71</v>
      </c>
      <c r="K25" s="1694">
        <v>79442.459999999992</v>
      </c>
      <c r="L25" s="1694">
        <v>0</v>
      </c>
      <c r="M25" s="1683">
        <f>C25-H25</f>
        <v>15511.46100000001</v>
      </c>
      <c r="N25" s="1694">
        <f>F25-K25</f>
        <v>10350.231000000014</v>
      </c>
      <c r="O25" s="1695"/>
      <c r="P25" s="1691">
        <v>0</v>
      </c>
      <c r="Q25" s="97"/>
      <c r="R25" s="96"/>
    </row>
    <row r="26" spans="1:19" ht="20.100000000000001" customHeight="1" x14ac:dyDescent="0.3">
      <c r="A26" s="2333"/>
      <c r="B26" s="1685" t="s">
        <v>104</v>
      </c>
      <c r="C26" s="1691">
        <f>D26+E26+F26+G26+P26</f>
        <v>95762.631000000008</v>
      </c>
      <c r="D26" s="1691">
        <f>культура!E33</f>
        <v>615.53300000000002</v>
      </c>
      <c r="E26" s="1691">
        <f>культура!E34</f>
        <v>5354.4070000000002</v>
      </c>
      <c r="F26" s="1691">
        <f>культура!E35</f>
        <v>89792.691000000006</v>
      </c>
      <c r="G26" s="1691">
        <v>0</v>
      </c>
      <c r="H26" s="1689"/>
      <c r="I26" s="1694"/>
      <c r="J26" s="1694"/>
      <c r="K26" s="1694"/>
      <c r="L26" s="1694"/>
      <c r="M26" s="1683"/>
      <c r="N26" s="1694"/>
      <c r="O26" s="1695"/>
      <c r="P26" s="1691">
        <v>0</v>
      </c>
      <c r="Q26" s="97"/>
      <c r="R26" s="96"/>
    </row>
    <row r="27" spans="1:19" ht="24" customHeight="1" x14ac:dyDescent="0.3">
      <c r="A27" s="1696"/>
      <c r="B27" s="1697" t="s">
        <v>105</v>
      </c>
      <c r="C27" s="1698">
        <f>C26/C25*100</f>
        <v>100</v>
      </c>
      <c r="D27" s="1698">
        <f>D26/D25*100</f>
        <v>100</v>
      </c>
      <c r="E27" s="1698">
        <f t="shared" ref="E27" si="1">E26/E25*100</f>
        <v>100</v>
      </c>
      <c r="F27" s="1698">
        <f>F26/F25*100</f>
        <v>100</v>
      </c>
      <c r="G27" s="1698">
        <v>0</v>
      </c>
      <c r="H27" s="1699"/>
      <c r="I27" s="1700"/>
      <c r="J27" s="1700"/>
      <c r="K27" s="1700"/>
      <c r="L27" s="1700"/>
      <c r="M27" s="1701"/>
      <c r="N27" s="1700"/>
      <c r="O27" s="1702"/>
      <c r="P27" s="1698">
        <v>0</v>
      </c>
      <c r="Q27" s="97"/>
      <c r="R27" s="96"/>
    </row>
    <row r="28" spans="1:19" s="1705" customFormat="1" ht="56.25" customHeight="1" x14ac:dyDescent="0.3">
      <c r="A28" s="2333" t="s">
        <v>106</v>
      </c>
      <c r="B28" s="1690" t="s">
        <v>1617</v>
      </c>
      <c r="C28" s="1691">
        <f>D28+E28+F28</f>
        <v>510822.44099999999</v>
      </c>
      <c r="D28" s="1691">
        <f>культура!D74</f>
        <v>3100.4</v>
      </c>
      <c r="E28" s="1691">
        <f>культура!D75</f>
        <v>26950.593000000004</v>
      </c>
      <c r="F28" s="1691">
        <f>культура!D76</f>
        <v>480771.44799999997</v>
      </c>
      <c r="G28" s="1691">
        <v>0</v>
      </c>
      <c r="H28" s="1689">
        <f>I28+J28+K28+L28</f>
        <v>373774.52</v>
      </c>
      <c r="I28" s="1694">
        <v>4500</v>
      </c>
      <c r="J28" s="1694">
        <v>3678.7200000000003</v>
      </c>
      <c r="K28" s="1694">
        <v>365595.80000000005</v>
      </c>
      <c r="L28" s="1694">
        <v>0</v>
      </c>
      <c r="M28" s="1683">
        <f>C28-H28</f>
        <v>137047.92099999997</v>
      </c>
      <c r="N28" s="1694">
        <f>F28-K28</f>
        <v>115175.64799999993</v>
      </c>
      <c r="O28" s="1695"/>
      <c r="P28" s="1691">
        <v>0</v>
      </c>
      <c r="Q28" s="97"/>
      <c r="R28" s="1703"/>
      <c r="S28" s="1704"/>
    </row>
    <row r="29" spans="1:19" ht="20.100000000000001" customHeight="1" x14ac:dyDescent="0.3">
      <c r="A29" s="2333"/>
      <c r="B29" s="1685" t="s">
        <v>104</v>
      </c>
      <c r="C29" s="1691">
        <f>D29+E29+F29</f>
        <v>510811.95900000003</v>
      </c>
      <c r="D29" s="1691">
        <f>культура!E74</f>
        <v>3100.4</v>
      </c>
      <c r="E29" s="1691">
        <f>культура!E75</f>
        <v>26950.593000000004</v>
      </c>
      <c r="F29" s="1691">
        <f>культура!E76</f>
        <v>480760.96600000001</v>
      </c>
      <c r="G29" s="1691">
        <v>0</v>
      </c>
      <c r="H29" s="1689"/>
      <c r="I29" s="1694"/>
      <c r="J29" s="1694"/>
      <c r="K29" s="1694"/>
      <c r="L29" s="1694"/>
      <c r="M29" s="1683"/>
      <c r="N29" s="1694"/>
      <c r="O29" s="1695"/>
      <c r="P29" s="1691">
        <v>0</v>
      </c>
      <c r="Q29" s="97"/>
      <c r="R29" s="96"/>
      <c r="S29" s="1706"/>
    </row>
    <row r="30" spans="1:19" ht="20.100000000000001" customHeight="1" x14ac:dyDescent="0.3">
      <c r="A30" s="2333"/>
      <c r="B30" s="1685" t="s">
        <v>105</v>
      </c>
      <c r="C30" s="1691">
        <f>C29/C28*100</f>
        <v>99.997948014973773</v>
      </c>
      <c r="D30" s="1691">
        <f>D29/D28*100</f>
        <v>100</v>
      </c>
      <c r="E30" s="1691">
        <f>E29/E28*100</f>
        <v>100</v>
      </c>
      <c r="F30" s="1691">
        <f>F29/F28*100</f>
        <v>99.997819754054944</v>
      </c>
      <c r="G30" s="1691">
        <v>0</v>
      </c>
      <c r="H30" s="1689"/>
      <c r="I30" s="1694"/>
      <c r="J30" s="1694"/>
      <c r="K30" s="1694"/>
      <c r="L30" s="1694"/>
      <c r="M30" s="1683"/>
      <c r="N30" s="1694"/>
      <c r="O30" s="1695"/>
      <c r="P30" s="1691">
        <v>0</v>
      </c>
      <c r="Q30" s="97"/>
      <c r="R30" s="96"/>
      <c r="S30" s="1706"/>
    </row>
    <row r="31" spans="1:19" ht="58.5" customHeight="1" x14ac:dyDescent="0.3">
      <c r="A31" s="2333" t="s">
        <v>107</v>
      </c>
      <c r="B31" s="1686" t="s">
        <v>1364</v>
      </c>
      <c r="C31" s="1691">
        <f>D31+E31+F31+G31+P31</f>
        <v>17944.72</v>
      </c>
      <c r="D31" s="1691">
        <v>0</v>
      </c>
      <c r="E31" s="1691">
        <f>культура!D97</f>
        <v>9361.2999999999993</v>
      </c>
      <c r="F31" s="1691">
        <f>культура!D98</f>
        <v>8583.42</v>
      </c>
      <c r="G31" s="1691">
        <v>0</v>
      </c>
      <c r="H31" s="1689"/>
      <c r="I31" s="1694"/>
      <c r="J31" s="1694"/>
      <c r="K31" s="1694"/>
      <c r="L31" s="1694"/>
      <c r="M31" s="1683"/>
      <c r="N31" s="1694"/>
      <c r="O31" s="1695"/>
      <c r="P31" s="1691">
        <v>0</v>
      </c>
      <c r="Q31" s="97"/>
      <c r="R31" s="96"/>
      <c r="S31" s="1706"/>
    </row>
    <row r="32" spans="1:19" ht="20.100000000000001" customHeight="1" x14ac:dyDescent="0.3">
      <c r="A32" s="2333"/>
      <c r="B32" s="1685" t="s">
        <v>104</v>
      </c>
      <c r="C32" s="1691">
        <f>E32+F32</f>
        <v>17944.72</v>
      </c>
      <c r="D32" s="1691">
        <v>0</v>
      </c>
      <c r="E32" s="1691">
        <f>культура!E97</f>
        <v>9361.2999999999993</v>
      </c>
      <c r="F32" s="1691">
        <f>культура!E98</f>
        <v>8583.42</v>
      </c>
      <c r="G32" s="1691">
        <v>0</v>
      </c>
      <c r="H32" s="1689"/>
      <c r="I32" s="1694"/>
      <c r="J32" s="1694"/>
      <c r="K32" s="1694"/>
      <c r="L32" s="1694"/>
      <c r="M32" s="1683"/>
      <c r="N32" s="1694"/>
      <c r="O32" s="1695"/>
      <c r="P32" s="1691">
        <v>0</v>
      </c>
      <c r="Q32" s="97"/>
      <c r="R32" s="96"/>
      <c r="S32" s="1706"/>
    </row>
    <row r="33" spans="1:19" ht="20.100000000000001" customHeight="1" x14ac:dyDescent="0.3">
      <c r="A33" s="2333"/>
      <c r="B33" s="1685" t="s">
        <v>105</v>
      </c>
      <c r="C33" s="1691">
        <f>C32/C31*100</f>
        <v>100</v>
      </c>
      <c r="D33" s="1691">
        <v>0</v>
      </c>
      <c r="E33" s="1691">
        <f>E32/E31*100</f>
        <v>100</v>
      </c>
      <c r="F33" s="1691">
        <f>F32/F31*100</f>
        <v>100</v>
      </c>
      <c r="G33" s="1691">
        <v>0</v>
      </c>
      <c r="H33" s="1689"/>
      <c r="I33" s="1694"/>
      <c r="J33" s="1694"/>
      <c r="K33" s="1694"/>
      <c r="L33" s="1694"/>
      <c r="M33" s="1683"/>
      <c r="N33" s="1694"/>
      <c r="O33" s="1695"/>
      <c r="P33" s="1691">
        <v>0</v>
      </c>
      <c r="Q33" s="97"/>
      <c r="R33" s="96"/>
      <c r="S33" s="1706"/>
    </row>
    <row r="34" spans="1:19" ht="19.5" x14ac:dyDescent="0.3">
      <c r="A34" s="2333" t="s">
        <v>108</v>
      </c>
      <c r="B34" s="1690" t="s">
        <v>1367</v>
      </c>
      <c r="C34" s="1691">
        <f>D34+E34+F34+G34+P34</f>
        <v>262170.24400000001</v>
      </c>
      <c r="D34" s="1691">
        <v>0</v>
      </c>
      <c r="E34" s="1691">
        <f>0</f>
        <v>0</v>
      </c>
      <c r="F34" s="1691">
        <f>культура!D107</f>
        <v>262170.24400000001</v>
      </c>
      <c r="G34" s="1691">
        <v>0</v>
      </c>
      <c r="H34" s="1689">
        <f>I34+J34+K34+L34</f>
        <v>100041.45000000001</v>
      </c>
      <c r="I34" s="1694">
        <v>0</v>
      </c>
      <c r="J34" s="1694">
        <v>700</v>
      </c>
      <c r="K34" s="1694">
        <v>99341.450000000012</v>
      </c>
      <c r="L34" s="1694">
        <v>0</v>
      </c>
      <c r="M34" s="1683">
        <f>C34-H34</f>
        <v>162128.79399999999</v>
      </c>
      <c r="N34" s="1694">
        <f>F34-K34</f>
        <v>162828.79399999999</v>
      </c>
      <c r="O34" s="1695"/>
      <c r="P34" s="1691">
        <v>0</v>
      </c>
      <c r="Q34" s="97"/>
      <c r="R34" s="96"/>
    </row>
    <row r="35" spans="1:19" ht="20.100000000000001" customHeight="1" x14ac:dyDescent="0.3">
      <c r="A35" s="2333"/>
      <c r="B35" s="1685" t="s">
        <v>104</v>
      </c>
      <c r="C35" s="1691">
        <f>D35+E35+F35</f>
        <v>262170.23999999999</v>
      </c>
      <c r="D35" s="1691">
        <v>0</v>
      </c>
      <c r="E35" s="1691">
        <f>0</f>
        <v>0</v>
      </c>
      <c r="F35" s="1691">
        <f>культура!E107</f>
        <v>262170.23999999999</v>
      </c>
      <c r="G35" s="1691">
        <v>0</v>
      </c>
      <c r="H35" s="1689"/>
      <c r="I35" s="1694"/>
      <c r="J35" s="1694"/>
      <c r="K35" s="1694"/>
      <c r="L35" s="1694"/>
      <c r="M35" s="1683"/>
      <c r="N35" s="1694"/>
      <c r="O35" s="1695"/>
      <c r="P35" s="1691">
        <v>0</v>
      </c>
      <c r="Q35" s="97"/>
      <c r="R35" s="96"/>
    </row>
    <row r="36" spans="1:19" ht="20.100000000000001" customHeight="1" x14ac:dyDescent="0.3">
      <c r="A36" s="2333"/>
      <c r="B36" s="1685" t="s">
        <v>105</v>
      </c>
      <c r="C36" s="1691">
        <f>C35/C34*100</f>
        <v>99.999998474273838</v>
      </c>
      <c r="D36" s="1691">
        <v>0</v>
      </c>
      <c r="E36" s="1691">
        <f>0</f>
        <v>0</v>
      </c>
      <c r="F36" s="1691">
        <f>F35/F34*100</f>
        <v>99.999998474273838</v>
      </c>
      <c r="G36" s="1691">
        <v>0</v>
      </c>
      <c r="H36" s="1689"/>
      <c r="I36" s="1694"/>
      <c r="J36" s="1694"/>
      <c r="K36" s="1694"/>
      <c r="L36" s="1694"/>
      <c r="M36" s="1683"/>
      <c r="N36" s="1694"/>
      <c r="O36" s="1695"/>
      <c r="P36" s="1691">
        <v>0</v>
      </c>
      <c r="Q36" s="97"/>
      <c r="R36" s="96"/>
    </row>
    <row r="37" spans="1:19" ht="20.100000000000001" customHeight="1" x14ac:dyDescent="0.3">
      <c r="A37" s="2333" t="s">
        <v>455</v>
      </c>
      <c r="B37" s="1688" t="s">
        <v>1370</v>
      </c>
      <c r="C37" s="1691">
        <f>F37</f>
        <v>0</v>
      </c>
      <c r="D37" s="1691">
        <v>0</v>
      </c>
      <c r="E37" s="1691">
        <v>0</v>
      </c>
      <c r="F37" s="1691">
        <f>культура!D111</f>
        <v>0</v>
      </c>
      <c r="G37" s="1691">
        <v>0</v>
      </c>
      <c r="H37" s="1689"/>
      <c r="I37" s="1694"/>
      <c r="J37" s="1694"/>
      <c r="K37" s="1694"/>
      <c r="L37" s="1694"/>
      <c r="M37" s="1683"/>
      <c r="N37" s="1694"/>
      <c r="O37" s="1695"/>
      <c r="P37" s="1691">
        <v>0</v>
      </c>
      <c r="Q37" s="97"/>
      <c r="R37" s="96"/>
    </row>
    <row r="38" spans="1:19" ht="20.100000000000001" customHeight="1" x14ac:dyDescent="0.3">
      <c r="A38" s="2333"/>
      <c r="B38" s="1685" t="s">
        <v>104</v>
      </c>
      <c r="C38" s="1691">
        <f>F38</f>
        <v>0</v>
      </c>
      <c r="D38" s="1691">
        <v>0</v>
      </c>
      <c r="E38" s="1691">
        <v>0</v>
      </c>
      <c r="F38" s="1691">
        <f>культура!E111</f>
        <v>0</v>
      </c>
      <c r="G38" s="1691">
        <v>0</v>
      </c>
      <c r="H38" s="1689"/>
      <c r="I38" s="1694"/>
      <c r="J38" s="1694"/>
      <c r="K38" s="1694"/>
      <c r="L38" s="1694"/>
      <c r="M38" s="1683"/>
      <c r="N38" s="1694"/>
      <c r="O38" s="1695"/>
      <c r="P38" s="1691">
        <v>0</v>
      </c>
      <c r="Q38" s="97"/>
      <c r="R38" s="96"/>
    </row>
    <row r="39" spans="1:19" s="26" customFormat="1" ht="20.100000000000001" customHeight="1" x14ac:dyDescent="0.25">
      <c r="A39" s="2333"/>
      <c r="B39" s="1685" t="s">
        <v>105</v>
      </c>
      <c r="C39" s="1687">
        <v>0</v>
      </c>
      <c r="D39" s="1691">
        <v>0</v>
      </c>
      <c r="E39" s="1691">
        <v>0</v>
      </c>
      <c r="F39" s="1691">
        <v>0</v>
      </c>
      <c r="G39" s="1691">
        <v>0</v>
      </c>
      <c r="H39" s="1683"/>
      <c r="I39" s="1684"/>
      <c r="J39" s="1684"/>
      <c r="K39" s="1684"/>
      <c r="L39" s="1684"/>
      <c r="M39" s="1683"/>
      <c r="N39" s="1683"/>
      <c r="O39" s="1683"/>
      <c r="P39" s="1691">
        <v>0</v>
      </c>
      <c r="Q39" s="406"/>
      <c r="R39" s="405"/>
    </row>
    <row r="40" spans="1:19" s="26" customFormat="1" ht="20.100000000000001" customHeight="1" x14ac:dyDescent="0.25">
      <c r="A40" s="1707"/>
      <c r="B40" s="1688" t="s">
        <v>1612</v>
      </c>
      <c r="C40" s="1687">
        <f>F40</f>
        <v>4365.5</v>
      </c>
      <c r="D40" s="1691">
        <f>0</f>
        <v>0</v>
      </c>
      <c r="E40" s="1691">
        <f>0</f>
        <v>0</v>
      </c>
      <c r="F40" s="1691">
        <f>культура!D119</f>
        <v>4365.5</v>
      </c>
      <c r="G40" s="1691">
        <f>0</f>
        <v>0</v>
      </c>
      <c r="H40" s="1683"/>
      <c r="I40" s="1684"/>
      <c r="J40" s="1684"/>
      <c r="K40" s="1684"/>
      <c r="L40" s="1684"/>
      <c r="M40" s="1683"/>
      <c r="N40" s="1683"/>
      <c r="O40" s="1683"/>
      <c r="P40" s="1691">
        <f>0</f>
        <v>0</v>
      </c>
      <c r="Q40" s="406"/>
      <c r="R40" s="405"/>
    </row>
    <row r="41" spans="1:19" s="26" customFormat="1" ht="20.100000000000001" customHeight="1" x14ac:dyDescent="0.25">
      <c r="A41" s="1707"/>
      <c r="B41" s="1688"/>
      <c r="C41" s="1687">
        <f>F41</f>
        <v>4360.0680000000002</v>
      </c>
      <c r="D41" s="1691">
        <f>0</f>
        <v>0</v>
      </c>
      <c r="E41" s="1691">
        <f>0</f>
        <v>0</v>
      </c>
      <c r="F41" s="1691">
        <f>культура!E119</f>
        <v>4360.0680000000002</v>
      </c>
      <c r="G41" s="1691">
        <f>0</f>
        <v>0</v>
      </c>
      <c r="H41" s="1683"/>
      <c r="I41" s="1684"/>
      <c r="J41" s="1684"/>
      <c r="K41" s="1684"/>
      <c r="L41" s="1684"/>
      <c r="M41" s="1683"/>
      <c r="N41" s="1683"/>
      <c r="O41" s="1683"/>
      <c r="P41" s="1691">
        <f>0</f>
        <v>0</v>
      </c>
      <c r="Q41" s="406"/>
      <c r="R41" s="405"/>
    </row>
    <row r="42" spans="1:19" s="26" customFormat="1" ht="20.100000000000001" customHeight="1" x14ac:dyDescent="0.25">
      <c r="A42" s="1707"/>
      <c r="B42" s="1685"/>
      <c r="C42" s="1687">
        <f>C41/C40*100</f>
        <v>99.875569808727533</v>
      </c>
      <c r="D42" s="1691">
        <f>0</f>
        <v>0</v>
      </c>
      <c r="E42" s="1691">
        <f>0</f>
        <v>0</v>
      </c>
      <c r="F42" s="1691">
        <f>F41/F40*100</f>
        <v>99.875569808727533</v>
      </c>
      <c r="G42" s="1691">
        <f>0</f>
        <v>0</v>
      </c>
      <c r="H42" s="1683"/>
      <c r="I42" s="1684"/>
      <c r="J42" s="1684"/>
      <c r="K42" s="1684"/>
      <c r="L42" s="1684"/>
      <c r="M42" s="1683"/>
      <c r="N42" s="1683"/>
      <c r="O42" s="1683"/>
      <c r="P42" s="1691">
        <f>0</f>
        <v>0</v>
      </c>
      <c r="Q42" s="406"/>
      <c r="R42" s="405"/>
    </row>
    <row r="43" spans="1:19" s="26" customFormat="1" ht="29.25" customHeight="1" x14ac:dyDescent="0.3">
      <c r="A43" s="2335" t="s">
        <v>14</v>
      </c>
      <c r="B43" s="1682" t="s">
        <v>109</v>
      </c>
      <c r="C43" s="844">
        <f t="shared" ref="C43:F44" si="2">C46+C49+C52</f>
        <v>7857527.1839999994</v>
      </c>
      <c r="D43" s="844">
        <f t="shared" si="2"/>
        <v>236415.02899999998</v>
      </c>
      <c r="E43" s="844">
        <f t="shared" si="2"/>
        <v>5488881.6109999996</v>
      </c>
      <c r="F43" s="844">
        <f t="shared" si="2"/>
        <v>2132230.5440000002</v>
      </c>
      <c r="G43" s="844">
        <v>0</v>
      </c>
      <c r="H43" s="1683" t="e">
        <f>I43+J43+K43+L43</f>
        <v>#REF!</v>
      </c>
      <c r="I43" s="1683" t="e">
        <f>#REF!+I46+I49+I52</f>
        <v>#REF!</v>
      </c>
      <c r="J43" s="1683" t="e">
        <f>#REF!+J46+J49+J52</f>
        <v>#REF!</v>
      </c>
      <c r="K43" s="1683" t="e">
        <f>#REF!+K46+K49+K52</f>
        <v>#REF!</v>
      </c>
      <c r="L43" s="1683" t="e">
        <f>#REF!+L46+L49+L52</f>
        <v>#REF!</v>
      </c>
      <c r="M43" s="1683" t="e">
        <f>C43-H43</f>
        <v>#REF!</v>
      </c>
      <c r="N43" s="1683" t="e">
        <f>F43-K43</f>
        <v>#REF!</v>
      </c>
      <c r="O43" s="1683"/>
      <c r="P43" s="844">
        <v>0</v>
      </c>
      <c r="Q43" s="407"/>
      <c r="R43" s="405"/>
    </row>
    <row r="44" spans="1:19" s="26" customFormat="1" ht="20.100000000000001" customHeight="1" x14ac:dyDescent="0.3">
      <c r="A44" s="2335"/>
      <c r="B44" s="1685" t="s">
        <v>104</v>
      </c>
      <c r="C44" s="844">
        <f t="shared" si="2"/>
        <v>7805032.4099999992</v>
      </c>
      <c r="D44" s="844">
        <f t="shared" si="2"/>
        <v>231052.05299999999</v>
      </c>
      <c r="E44" s="844">
        <f t="shared" si="2"/>
        <v>5447988.3229999999</v>
      </c>
      <c r="F44" s="844">
        <f t="shared" si="2"/>
        <v>2125992.034</v>
      </c>
      <c r="G44" s="844">
        <v>0</v>
      </c>
      <c r="H44" s="1683"/>
      <c r="I44" s="1683"/>
      <c r="J44" s="1683"/>
      <c r="K44" s="1683"/>
      <c r="L44" s="1683"/>
      <c r="M44" s="1683"/>
      <c r="N44" s="1683"/>
      <c r="O44" s="1683"/>
      <c r="P44" s="844">
        <v>0</v>
      </c>
      <c r="Q44" s="407"/>
      <c r="R44" s="405"/>
    </row>
    <row r="45" spans="1:19" s="26" customFormat="1" ht="20.100000000000001" customHeight="1" x14ac:dyDescent="0.3">
      <c r="A45" s="2335"/>
      <c r="B45" s="1685" t="s">
        <v>105</v>
      </c>
      <c r="C45" s="844">
        <f>C44/C43*100</f>
        <v>99.331917373357697</v>
      </c>
      <c r="D45" s="844">
        <f>D44/D43*100</f>
        <v>97.731541847113277</v>
      </c>
      <c r="E45" s="844">
        <f>E44/E43*100</f>
        <v>99.254979595150175</v>
      </c>
      <c r="F45" s="844">
        <f>F44/F43*100</f>
        <v>99.70741859891487</v>
      </c>
      <c r="G45" s="844">
        <v>0</v>
      </c>
      <c r="H45" s="1683"/>
      <c r="I45" s="1683"/>
      <c r="J45" s="1683"/>
      <c r="K45" s="1683"/>
      <c r="L45" s="1683"/>
      <c r="M45" s="1683"/>
      <c r="N45" s="1683"/>
      <c r="O45" s="1683"/>
      <c r="P45" s="844">
        <v>0</v>
      </c>
      <c r="Q45" s="407"/>
      <c r="R45" s="405"/>
    </row>
    <row r="46" spans="1:19" s="26" customFormat="1" ht="19.5" x14ac:dyDescent="0.25">
      <c r="A46" s="2333" t="s">
        <v>111</v>
      </c>
      <c r="B46" s="1690" t="s">
        <v>1108</v>
      </c>
      <c r="C46" s="1687">
        <f>D46+E46+F46+G46+P46</f>
        <v>7649516.3539999994</v>
      </c>
      <c r="D46" s="1687">
        <f>'образование '!D114</f>
        <v>235637.87899999999</v>
      </c>
      <c r="E46" s="1687">
        <f>'образование '!D115</f>
        <v>5488202.5609999998</v>
      </c>
      <c r="F46" s="1687">
        <f>'образование '!D116</f>
        <v>1925675.9140000001</v>
      </c>
      <c r="G46" s="1687">
        <v>0</v>
      </c>
      <c r="H46" s="1689">
        <f>I46+J46+K46+L46</f>
        <v>4413344.9800000004</v>
      </c>
      <c r="I46" s="1692">
        <v>0</v>
      </c>
      <c r="J46" s="1694">
        <v>2115684.36</v>
      </c>
      <c r="K46" s="1694">
        <v>255420.61999999997</v>
      </c>
      <c r="L46" s="1694">
        <v>2042240</v>
      </c>
      <c r="M46" s="1683">
        <f>C46-H46</f>
        <v>3236171.3739999989</v>
      </c>
      <c r="N46" s="1694">
        <f>F46-K46</f>
        <v>1670255.2940000002</v>
      </c>
      <c r="O46" s="1683"/>
      <c r="P46" s="1687">
        <v>0</v>
      </c>
      <c r="Q46" s="405"/>
      <c r="R46" s="405"/>
    </row>
    <row r="47" spans="1:19" s="26" customFormat="1" ht="21.75" customHeight="1" x14ac:dyDescent="0.25">
      <c r="A47" s="2333"/>
      <c r="B47" s="1685" t="s">
        <v>104</v>
      </c>
      <c r="C47" s="1687">
        <f>D47+E47+F47+G47+P47</f>
        <v>7597501.1099999994</v>
      </c>
      <c r="D47" s="1687">
        <f>'образование '!E114</f>
        <v>230275.003</v>
      </c>
      <c r="E47" s="1687">
        <f>'образование '!E115</f>
        <v>5447335.2529999996</v>
      </c>
      <c r="F47" s="1687">
        <f>'образование '!E116</f>
        <v>1919890.8540000001</v>
      </c>
      <c r="G47" s="1687">
        <v>0</v>
      </c>
      <c r="H47" s="1689"/>
      <c r="I47" s="1692"/>
      <c r="J47" s="1694"/>
      <c r="K47" s="1694"/>
      <c r="L47" s="1694"/>
      <c r="M47" s="1683"/>
      <c r="N47" s="1694"/>
      <c r="O47" s="1683"/>
      <c r="P47" s="1687">
        <v>0</v>
      </c>
      <c r="Q47" s="405"/>
      <c r="R47" s="405"/>
    </row>
    <row r="48" spans="1:19" s="26" customFormat="1" ht="25.5" customHeight="1" x14ac:dyDescent="0.25">
      <c r="A48" s="2333"/>
      <c r="B48" s="1685" t="s">
        <v>105</v>
      </c>
      <c r="C48" s="1687">
        <f>C47/C46*100</f>
        <v>99.320019180391711</v>
      </c>
      <c r="D48" s="1687">
        <f>D47/D46*100</f>
        <v>97.724102753445692</v>
      </c>
      <c r="E48" s="1687">
        <f>E47/E46*100</f>
        <v>99.255360793524474</v>
      </c>
      <c r="F48" s="1687">
        <f>F47/F46*100</f>
        <v>99.699582886302849</v>
      </c>
      <c r="G48" s="1687">
        <v>0</v>
      </c>
      <c r="H48" s="1689"/>
      <c r="I48" s="1692"/>
      <c r="J48" s="1692"/>
      <c r="K48" s="1692"/>
      <c r="L48" s="1694"/>
      <c r="M48" s="1683"/>
      <c r="N48" s="1694"/>
      <c r="O48" s="1683"/>
      <c r="P48" s="1687">
        <v>0</v>
      </c>
      <c r="Q48" s="405"/>
      <c r="R48" s="405"/>
    </row>
    <row r="49" spans="1:18" s="26" customFormat="1" ht="45" customHeight="1" x14ac:dyDescent="0.25">
      <c r="A49" s="2330" t="s">
        <v>112</v>
      </c>
      <c r="B49" s="1690" t="s">
        <v>1276</v>
      </c>
      <c r="C49" s="1687">
        <f>D49+E49+F49+G49</f>
        <v>177691.13</v>
      </c>
      <c r="D49" s="1687">
        <f>'образование '!D203</f>
        <v>777.15</v>
      </c>
      <c r="E49" s="1687">
        <f>'образование '!D204</f>
        <v>679.05</v>
      </c>
      <c r="F49" s="1687">
        <f>'образование '!D202</f>
        <v>176234.93</v>
      </c>
      <c r="G49" s="1687">
        <v>0</v>
      </c>
      <c r="H49" s="1689">
        <f>I49+J49+K49+L49</f>
        <v>301811.16000000003</v>
      </c>
      <c r="I49" s="1692">
        <v>0</v>
      </c>
      <c r="J49" s="1694">
        <v>2353</v>
      </c>
      <c r="K49" s="1694">
        <v>299458.16000000003</v>
      </c>
      <c r="L49" s="1694">
        <v>0</v>
      </c>
      <c r="M49" s="1683">
        <f>C49-H49</f>
        <v>-124120.03000000003</v>
      </c>
      <c r="N49" s="1694">
        <f>F49-K49</f>
        <v>-123223.23000000004</v>
      </c>
      <c r="O49" s="1683">
        <f>E10+E43+E55</f>
        <v>5517048.6109999996</v>
      </c>
      <c r="P49" s="1687">
        <v>0</v>
      </c>
      <c r="Q49" s="405"/>
      <c r="R49" s="405"/>
    </row>
    <row r="50" spans="1:18" s="26" customFormat="1" ht="20.100000000000001" customHeight="1" x14ac:dyDescent="0.25">
      <c r="A50" s="2331"/>
      <c r="B50" s="1685" t="s">
        <v>104</v>
      </c>
      <c r="C50" s="1687">
        <f>D50+E50+F50+G50</f>
        <v>177211.59999999998</v>
      </c>
      <c r="D50" s="1687">
        <f>'образование '!E203</f>
        <v>777.05</v>
      </c>
      <c r="E50" s="1687">
        <f>'образование '!E204</f>
        <v>653.06999999999994</v>
      </c>
      <c r="F50" s="1687">
        <f>'образование '!E202</f>
        <v>175781.47999999998</v>
      </c>
      <c r="G50" s="1687">
        <v>0</v>
      </c>
      <c r="H50" s="1689"/>
      <c r="I50" s="1692"/>
      <c r="J50" s="1694"/>
      <c r="K50" s="1694"/>
      <c r="L50" s="1694"/>
      <c r="M50" s="1683"/>
      <c r="N50" s="1694"/>
      <c r="O50" s="1683"/>
      <c r="P50" s="1687">
        <v>0</v>
      </c>
      <c r="Q50" s="405"/>
      <c r="R50" s="405"/>
    </row>
    <row r="51" spans="1:18" s="26" customFormat="1" ht="20.100000000000001" customHeight="1" x14ac:dyDescent="0.25">
      <c r="A51" s="2332"/>
      <c r="B51" s="1685" t="s">
        <v>105</v>
      </c>
      <c r="C51" s="1687">
        <f>C50/C49*100</f>
        <v>99.730132843434546</v>
      </c>
      <c r="D51" s="1687">
        <f>D50/D49*100</f>
        <v>99.987132471208909</v>
      </c>
      <c r="E51" s="1687">
        <f>E50/E49*100</f>
        <v>96.174066710846034</v>
      </c>
      <c r="F51" s="1687">
        <f>F50/F49*100</f>
        <v>99.742701404312967</v>
      </c>
      <c r="G51" s="1687">
        <v>0</v>
      </c>
      <c r="H51" s="1689"/>
      <c r="I51" s="1692"/>
      <c r="J51" s="1692"/>
      <c r="K51" s="1692"/>
      <c r="L51" s="1694"/>
      <c r="M51" s="1683"/>
      <c r="N51" s="1694"/>
      <c r="O51" s="1683"/>
      <c r="P51" s="1687">
        <v>0</v>
      </c>
      <c r="Q51" s="405"/>
      <c r="R51" s="405"/>
    </row>
    <row r="52" spans="1:18" s="26" customFormat="1" ht="25.5" customHeight="1" x14ac:dyDescent="0.25">
      <c r="A52" s="2333" t="s">
        <v>113</v>
      </c>
      <c r="B52" s="1690" t="s">
        <v>396</v>
      </c>
      <c r="C52" s="1687">
        <f>F52</f>
        <v>30319.7</v>
      </c>
      <c r="D52" s="1687">
        <v>0</v>
      </c>
      <c r="E52" s="1687">
        <v>0</v>
      </c>
      <c r="F52" s="1687">
        <f>'образование '!D211</f>
        <v>30319.7</v>
      </c>
      <c r="G52" s="1687">
        <v>0</v>
      </c>
      <c r="H52" s="1689">
        <f>I52+J52+K52+L52</f>
        <v>985886.20000000007</v>
      </c>
      <c r="I52" s="1692">
        <v>0</v>
      </c>
      <c r="J52" s="1694">
        <v>2210</v>
      </c>
      <c r="K52" s="1694">
        <v>983676.20000000007</v>
      </c>
      <c r="L52" s="1694">
        <v>0</v>
      </c>
      <c r="M52" s="1683">
        <f>C52-H52</f>
        <v>-955566.50000000012</v>
      </c>
      <c r="N52" s="1694">
        <f>F52-K52</f>
        <v>-953356.50000000012</v>
      </c>
      <c r="O52" s="1683">
        <f>F10+F43+F19+F202+F76+F55+F235</f>
        <v>3800173.4330000002</v>
      </c>
      <c r="P52" s="1687">
        <v>0</v>
      </c>
      <c r="Q52" s="405"/>
      <c r="R52" s="405"/>
    </row>
    <row r="53" spans="1:18" s="26" customFormat="1" ht="20.100000000000001" customHeight="1" x14ac:dyDescent="0.25">
      <c r="A53" s="2333"/>
      <c r="B53" s="1685" t="s">
        <v>104</v>
      </c>
      <c r="C53" s="1687">
        <f>F53</f>
        <v>30319.7</v>
      </c>
      <c r="D53" s="1687">
        <v>0</v>
      </c>
      <c r="E53" s="1687">
        <v>0</v>
      </c>
      <c r="F53" s="1687">
        <f>'образование '!E211</f>
        <v>30319.7</v>
      </c>
      <c r="G53" s="1687">
        <v>0</v>
      </c>
      <c r="H53" s="1689"/>
      <c r="I53" s="1692"/>
      <c r="J53" s="1694"/>
      <c r="K53" s="1694"/>
      <c r="L53" s="1694"/>
      <c r="M53" s="1683"/>
      <c r="N53" s="1694"/>
      <c r="O53" s="1683"/>
      <c r="P53" s="1687">
        <v>0</v>
      </c>
      <c r="Q53" s="405"/>
      <c r="R53" s="405"/>
    </row>
    <row r="54" spans="1:18" s="26" customFormat="1" ht="20.100000000000001" customHeight="1" x14ac:dyDescent="0.25">
      <c r="A54" s="2333"/>
      <c r="B54" s="1685" t="s">
        <v>105</v>
      </c>
      <c r="C54" s="1687">
        <f>C53/C52*100</f>
        <v>100</v>
      </c>
      <c r="D54" s="1687">
        <v>0</v>
      </c>
      <c r="E54" s="1687">
        <v>0</v>
      </c>
      <c r="F54" s="1687">
        <f>F53/F52*100</f>
        <v>100</v>
      </c>
      <c r="G54" s="1687">
        <v>0</v>
      </c>
      <c r="H54" s="1689"/>
      <c r="I54" s="1692"/>
      <c r="J54" s="1692"/>
      <c r="K54" s="1692"/>
      <c r="L54" s="1694"/>
      <c r="M54" s="1683"/>
      <c r="N54" s="1694"/>
      <c r="O54" s="1683"/>
      <c r="P54" s="1687">
        <v>0</v>
      </c>
      <c r="Q54" s="405"/>
      <c r="R54" s="405"/>
    </row>
    <row r="55" spans="1:18" s="26" customFormat="1" ht="25.5" customHeight="1" x14ac:dyDescent="0.3">
      <c r="A55" s="2335" t="s">
        <v>114</v>
      </c>
      <c r="B55" s="1708" t="s">
        <v>115</v>
      </c>
      <c r="C55" s="844">
        <f>SUM(D55:G55)</f>
        <v>78227.3</v>
      </c>
      <c r="D55" s="1709">
        <v>0</v>
      </c>
      <c r="E55" s="1709">
        <f>E58+E61+E64+E70+E67</f>
        <v>28167</v>
      </c>
      <c r="F55" s="1709">
        <f>F58+F61+F70+F73</f>
        <v>50060.3</v>
      </c>
      <c r="G55" s="1709">
        <v>0</v>
      </c>
      <c r="H55" s="1683">
        <f>I55+J55+K55+L55</f>
        <v>177143.35</v>
      </c>
      <c r="I55" s="1683">
        <v>0</v>
      </c>
      <c r="J55" s="1683">
        <v>122764</v>
      </c>
      <c r="K55" s="1683">
        <v>53150.65</v>
      </c>
      <c r="L55" s="1683">
        <v>1228.7</v>
      </c>
      <c r="M55" s="1683">
        <f>C55-H55</f>
        <v>-98916.05</v>
      </c>
      <c r="N55" s="1683">
        <f>F55-K55</f>
        <v>-3090.3499999999985</v>
      </c>
      <c r="O55" s="1683"/>
      <c r="P55" s="1709">
        <v>0</v>
      </c>
      <c r="Q55" s="407"/>
      <c r="R55" s="405"/>
    </row>
    <row r="56" spans="1:18" s="26" customFormat="1" ht="20.100000000000001" customHeight="1" x14ac:dyDescent="0.3">
      <c r="A56" s="2335"/>
      <c r="B56" s="1685" t="s">
        <v>104</v>
      </c>
      <c r="C56" s="844">
        <f>E56+F56</f>
        <v>76625.86</v>
      </c>
      <c r="D56" s="1709">
        <v>0</v>
      </c>
      <c r="E56" s="1709">
        <f>E59+E62+E65+E71+E68</f>
        <v>27159.629000000001</v>
      </c>
      <c r="F56" s="1709">
        <f>F59+F62+F74+F71</f>
        <v>49466.231</v>
      </c>
      <c r="G56" s="1709">
        <f>G59+G62</f>
        <v>0</v>
      </c>
      <c r="H56" s="1683"/>
      <c r="I56" s="1683"/>
      <c r="J56" s="1683"/>
      <c r="K56" s="1683"/>
      <c r="L56" s="1683"/>
      <c r="M56" s="1683"/>
      <c r="N56" s="1683"/>
      <c r="O56" s="1683"/>
      <c r="P56" s="1709">
        <f>P59+P62</f>
        <v>0</v>
      </c>
      <c r="Q56" s="407"/>
      <c r="R56" s="405"/>
    </row>
    <row r="57" spans="1:18" s="26" customFormat="1" ht="19.5" customHeight="1" x14ac:dyDescent="0.3">
      <c r="A57" s="2335"/>
      <c r="B57" s="1685" t="s">
        <v>105</v>
      </c>
      <c r="C57" s="1709">
        <f>C56/C55*100</f>
        <v>97.952837436547085</v>
      </c>
      <c r="D57" s="1709">
        <v>0</v>
      </c>
      <c r="E57" s="1709">
        <f>E56/E55*100</f>
        <v>96.423577235772356</v>
      </c>
      <c r="F57" s="1709">
        <f>F56/F55*100</f>
        <v>98.813293168438861</v>
      </c>
      <c r="G57" s="1709">
        <v>0</v>
      </c>
      <c r="H57" s="1683"/>
      <c r="I57" s="1683"/>
      <c r="J57" s="1683"/>
      <c r="K57" s="1683"/>
      <c r="L57" s="1683"/>
      <c r="M57" s="1683"/>
      <c r="N57" s="1683"/>
      <c r="O57" s="1683"/>
      <c r="P57" s="1709">
        <v>0</v>
      </c>
      <c r="Q57" s="407"/>
      <c r="R57" s="405"/>
    </row>
    <row r="58" spans="1:18" s="26" customFormat="1" ht="25.5" customHeight="1" x14ac:dyDescent="0.3">
      <c r="A58" s="2333" t="s">
        <v>116</v>
      </c>
      <c r="B58" s="1688" t="s">
        <v>276</v>
      </c>
      <c r="C58" s="1687">
        <f>SUM(D58:G58)</f>
        <v>32476</v>
      </c>
      <c r="D58" s="1691">
        <v>0</v>
      </c>
      <c r="E58" s="1691">
        <f>0</f>
        <v>0</v>
      </c>
      <c r="F58" s="1691">
        <f>'соцзащита '!D32</f>
        <v>32476</v>
      </c>
      <c r="G58" s="1691">
        <v>0</v>
      </c>
      <c r="H58" s="1683"/>
      <c r="I58" s="1683"/>
      <c r="J58" s="1683"/>
      <c r="K58" s="1683"/>
      <c r="L58" s="1683"/>
      <c r="M58" s="1683"/>
      <c r="N58" s="1683"/>
      <c r="O58" s="1683"/>
      <c r="P58" s="1691">
        <v>0</v>
      </c>
      <c r="Q58" s="407"/>
      <c r="R58" s="405"/>
    </row>
    <row r="59" spans="1:18" s="26" customFormat="1" ht="18.75" x14ac:dyDescent="0.3">
      <c r="A59" s="2333"/>
      <c r="B59" s="1685" t="s">
        <v>104</v>
      </c>
      <c r="C59" s="1687">
        <f>SUM(D59:G59)</f>
        <v>32177.951000000001</v>
      </c>
      <c r="D59" s="1691">
        <v>0</v>
      </c>
      <c r="E59" s="1691">
        <f>0</f>
        <v>0</v>
      </c>
      <c r="F59" s="1691">
        <f>'соцзащита '!E32</f>
        <v>32177.951000000001</v>
      </c>
      <c r="G59" s="1691">
        <v>0</v>
      </c>
      <c r="H59" s="1683"/>
      <c r="I59" s="1683"/>
      <c r="J59" s="1683"/>
      <c r="K59" s="1683"/>
      <c r="L59" s="1683"/>
      <c r="M59" s="1683"/>
      <c r="N59" s="1683"/>
      <c r="O59" s="1683"/>
      <c r="P59" s="1691">
        <v>0</v>
      </c>
      <c r="Q59" s="407"/>
      <c r="R59" s="405"/>
    </row>
    <row r="60" spans="1:18" s="26" customFormat="1" ht="18.75" x14ac:dyDescent="0.3">
      <c r="A60" s="2333"/>
      <c r="B60" s="1685" t="s">
        <v>105</v>
      </c>
      <c r="C60" s="1687">
        <f>C59/C58*100</f>
        <v>99.082248429609564</v>
      </c>
      <c r="D60" s="1687">
        <v>0</v>
      </c>
      <c r="E60" s="1691">
        <f>0</f>
        <v>0</v>
      </c>
      <c r="F60" s="1687">
        <f>F59/F58*100</f>
        <v>99.082248429609564</v>
      </c>
      <c r="G60" s="1687">
        <v>0</v>
      </c>
      <c r="H60" s="1683"/>
      <c r="I60" s="1683"/>
      <c r="J60" s="1683"/>
      <c r="K60" s="1683"/>
      <c r="L60" s="1683"/>
      <c r="M60" s="1683"/>
      <c r="N60" s="1683"/>
      <c r="O60" s="1683"/>
      <c r="P60" s="1687">
        <v>0</v>
      </c>
      <c r="Q60" s="407"/>
      <c r="R60" s="405"/>
    </row>
    <row r="61" spans="1:18" s="26" customFormat="1" ht="26.25" customHeight="1" x14ac:dyDescent="0.3">
      <c r="A61" s="2333" t="s">
        <v>117</v>
      </c>
      <c r="B61" s="1688" t="s">
        <v>1409</v>
      </c>
      <c r="C61" s="1687">
        <f>D61+E61+F61+G61</f>
        <v>31449.8</v>
      </c>
      <c r="D61" s="1691">
        <v>0</v>
      </c>
      <c r="E61" s="1691">
        <f>'соцзащита '!D71</f>
        <v>14258</v>
      </c>
      <c r="F61" s="1691">
        <f>'соцзащита '!D72</f>
        <v>17191.8</v>
      </c>
      <c r="G61" s="1691">
        <v>0</v>
      </c>
      <c r="H61" s="1683"/>
      <c r="I61" s="1683"/>
      <c r="J61" s="1683"/>
      <c r="K61" s="1683"/>
      <c r="L61" s="1683"/>
      <c r="M61" s="1683"/>
      <c r="N61" s="1683"/>
      <c r="O61" s="1683"/>
      <c r="P61" s="1691">
        <v>0</v>
      </c>
      <c r="Q61" s="407"/>
      <c r="R61" s="405"/>
    </row>
    <row r="62" spans="1:18" s="26" customFormat="1" ht="20.100000000000001" customHeight="1" x14ac:dyDescent="0.3">
      <c r="A62" s="2333"/>
      <c r="B62" s="1685" t="s">
        <v>104</v>
      </c>
      <c r="C62" s="1687">
        <f>D62+E62+F62+G62</f>
        <v>30776.629999999997</v>
      </c>
      <c r="D62" s="1691">
        <v>0</v>
      </c>
      <c r="E62" s="1691">
        <f>'соцзащита '!E71</f>
        <v>13880.85</v>
      </c>
      <c r="F62" s="1691">
        <f>'соцзащита '!E72</f>
        <v>16895.78</v>
      </c>
      <c r="G62" s="1691">
        <v>0</v>
      </c>
      <c r="H62" s="1683"/>
      <c r="I62" s="1683"/>
      <c r="J62" s="1683"/>
      <c r="K62" s="1683"/>
      <c r="L62" s="1683"/>
      <c r="M62" s="1683"/>
      <c r="N62" s="1683"/>
      <c r="O62" s="1683"/>
      <c r="P62" s="1691">
        <v>0</v>
      </c>
      <c r="Q62" s="407"/>
      <c r="R62" s="405"/>
    </row>
    <row r="63" spans="1:18" s="26" customFormat="1" ht="20.100000000000001" customHeight="1" x14ac:dyDescent="0.3">
      <c r="A63" s="2333"/>
      <c r="B63" s="1685" t="s">
        <v>105</v>
      </c>
      <c r="C63" s="1687">
        <f>C62/C61*100</f>
        <v>97.859541237146175</v>
      </c>
      <c r="D63" s="1687">
        <v>0</v>
      </c>
      <c r="E63" s="1687">
        <f t="shared" ref="E63:F63" si="3">E62/E61*100</f>
        <v>97.354818347594346</v>
      </c>
      <c r="F63" s="1687">
        <f t="shared" si="3"/>
        <v>98.278132598099091</v>
      </c>
      <c r="G63" s="1687">
        <v>0</v>
      </c>
      <c r="H63" s="1683"/>
      <c r="I63" s="1683"/>
      <c r="J63" s="1683"/>
      <c r="K63" s="1683"/>
      <c r="L63" s="1683"/>
      <c r="M63" s="1683"/>
      <c r="N63" s="1683"/>
      <c r="O63" s="1683"/>
      <c r="P63" s="1687">
        <v>0</v>
      </c>
      <c r="Q63" s="407"/>
      <c r="R63" s="405"/>
    </row>
    <row r="64" spans="1:18" s="26" customFormat="1" ht="43.5" customHeight="1" x14ac:dyDescent="0.3">
      <c r="A64" s="2333" t="s">
        <v>118</v>
      </c>
      <c r="B64" s="1688" t="s">
        <v>1052</v>
      </c>
      <c r="C64" s="1687">
        <f>SUM(D64:G64)</f>
        <v>0</v>
      </c>
      <c r="D64" s="1687">
        <v>0</v>
      </c>
      <c r="E64" s="1687">
        <f>0</f>
        <v>0</v>
      </c>
      <c r="F64" s="1687">
        <f>0</f>
        <v>0</v>
      </c>
      <c r="G64" s="1687">
        <v>0</v>
      </c>
      <c r="H64" s="1683"/>
      <c r="I64" s="1683"/>
      <c r="J64" s="1683"/>
      <c r="K64" s="1683"/>
      <c r="L64" s="1683"/>
      <c r="M64" s="1683"/>
      <c r="N64" s="1683"/>
      <c r="O64" s="1683"/>
      <c r="P64" s="1687">
        <v>0</v>
      </c>
      <c r="Q64" s="407"/>
      <c r="R64" s="405"/>
    </row>
    <row r="65" spans="1:18" s="26" customFormat="1" ht="20.100000000000001" customHeight="1" x14ac:dyDescent="0.3">
      <c r="A65" s="2333"/>
      <c r="B65" s="1685" t="s">
        <v>104</v>
      </c>
      <c r="C65" s="1687">
        <f>D65+E65+F65+G65</f>
        <v>0</v>
      </c>
      <c r="D65" s="1691">
        <v>0</v>
      </c>
      <c r="E65" s="1687">
        <f>0</f>
        <v>0</v>
      </c>
      <c r="F65" s="1687">
        <f>0</f>
        <v>0</v>
      </c>
      <c r="G65" s="1691">
        <v>0</v>
      </c>
      <c r="H65" s="1683"/>
      <c r="I65" s="1683"/>
      <c r="J65" s="1683"/>
      <c r="K65" s="1683"/>
      <c r="L65" s="1683"/>
      <c r="M65" s="1683"/>
      <c r="N65" s="1683"/>
      <c r="O65" s="1683"/>
      <c r="P65" s="1691">
        <v>0</v>
      </c>
      <c r="Q65" s="407"/>
      <c r="R65" s="405"/>
    </row>
    <row r="66" spans="1:18" s="26" customFormat="1" ht="20.100000000000001" customHeight="1" x14ac:dyDescent="0.3">
      <c r="A66" s="2333"/>
      <c r="B66" s="1685" t="s">
        <v>105</v>
      </c>
      <c r="C66" s="1687">
        <f>0</f>
        <v>0</v>
      </c>
      <c r="D66" s="1687">
        <v>0</v>
      </c>
      <c r="E66" s="1687">
        <f>0</f>
        <v>0</v>
      </c>
      <c r="F66" s="1687">
        <f>0</f>
        <v>0</v>
      </c>
      <c r="G66" s="1687">
        <v>0</v>
      </c>
      <c r="H66" s="1683"/>
      <c r="I66" s="1683"/>
      <c r="J66" s="1683"/>
      <c r="K66" s="1683"/>
      <c r="L66" s="1683"/>
      <c r="M66" s="1683"/>
      <c r="N66" s="1683"/>
      <c r="O66" s="1683"/>
      <c r="P66" s="1687">
        <v>0</v>
      </c>
      <c r="Q66" s="407"/>
      <c r="R66" s="405"/>
    </row>
    <row r="67" spans="1:18" s="26" customFormat="1" ht="19.5" customHeight="1" x14ac:dyDescent="0.3">
      <c r="A67" s="2333" t="s">
        <v>119</v>
      </c>
      <c r="B67" s="1690" t="s">
        <v>957</v>
      </c>
      <c r="C67" s="1687">
        <f>D67+E67+F67+G67+P67</f>
        <v>13909</v>
      </c>
      <c r="D67" s="1687">
        <v>0</v>
      </c>
      <c r="E67" s="1687">
        <f>'соцзащита '!D138</f>
        <v>13909</v>
      </c>
      <c r="F67" s="1687">
        <v>0</v>
      </c>
      <c r="G67" s="1687">
        <v>0</v>
      </c>
      <c r="H67" s="1683"/>
      <c r="I67" s="1683"/>
      <c r="J67" s="1683"/>
      <c r="K67" s="1683"/>
      <c r="L67" s="1683"/>
      <c r="M67" s="1683"/>
      <c r="N67" s="1683"/>
      <c r="O67" s="1683"/>
      <c r="P67" s="1687">
        <v>0</v>
      </c>
      <c r="Q67" s="407"/>
      <c r="R67" s="405"/>
    </row>
    <row r="68" spans="1:18" s="26" customFormat="1" ht="20.100000000000001" customHeight="1" x14ac:dyDescent="0.3">
      <c r="A68" s="2333"/>
      <c r="B68" s="1685" t="s">
        <v>104</v>
      </c>
      <c r="C68" s="1687">
        <f>D68+E68+F68+G68+P68</f>
        <v>13278.779</v>
      </c>
      <c r="D68" s="1687">
        <v>0</v>
      </c>
      <c r="E68" s="1687">
        <f>'соцзащита '!E138</f>
        <v>13278.779</v>
      </c>
      <c r="F68" s="1687">
        <v>0</v>
      </c>
      <c r="G68" s="1687">
        <v>0</v>
      </c>
      <c r="H68" s="1683"/>
      <c r="I68" s="1683"/>
      <c r="J68" s="1683"/>
      <c r="K68" s="1683"/>
      <c r="L68" s="1683"/>
      <c r="M68" s="1683"/>
      <c r="N68" s="1683"/>
      <c r="O68" s="1683"/>
      <c r="P68" s="1687">
        <v>0</v>
      </c>
      <c r="Q68" s="407"/>
      <c r="R68" s="405"/>
    </row>
    <row r="69" spans="1:18" s="26" customFormat="1" ht="20.100000000000001" customHeight="1" x14ac:dyDescent="0.3">
      <c r="A69" s="2333"/>
      <c r="B69" s="1685" t="s">
        <v>105</v>
      </c>
      <c r="C69" s="1687">
        <f>C68/C67*100</f>
        <v>95.468969731828309</v>
      </c>
      <c r="D69" s="1687">
        <v>0</v>
      </c>
      <c r="E69" s="1687">
        <f>E68/E67*100</f>
        <v>95.468969731828309</v>
      </c>
      <c r="F69" s="1687">
        <v>0</v>
      </c>
      <c r="G69" s="1687">
        <v>0</v>
      </c>
      <c r="H69" s="1683"/>
      <c r="I69" s="1683"/>
      <c r="J69" s="1683"/>
      <c r="K69" s="1683"/>
      <c r="L69" s="1683"/>
      <c r="M69" s="1683"/>
      <c r="N69" s="1683"/>
      <c r="O69" s="1683"/>
      <c r="P69" s="1687">
        <v>0</v>
      </c>
      <c r="Q69" s="407"/>
      <c r="R69" s="405"/>
    </row>
    <row r="70" spans="1:18" s="26" customFormat="1" ht="41.25" customHeight="1" x14ac:dyDescent="0.3">
      <c r="A70" s="2333" t="s">
        <v>120</v>
      </c>
      <c r="B70" s="1688" t="s">
        <v>1062</v>
      </c>
      <c r="C70" s="1687">
        <f>SUM(D70:G70)</f>
        <v>300</v>
      </c>
      <c r="D70" s="1687">
        <v>0</v>
      </c>
      <c r="E70" s="1687">
        <v>0</v>
      </c>
      <c r="F70" s="1687">
        <f>'соцзащита '!D147</f>
        <v>300</v>
      </c>
      <c r="G70" s="1687">
        <v>0</v>
      </c>
      <c r="H70" s="1683"/>
      <c r="I70" s="1683"/>
      <c r="J70" s="1683"/>
      <c r="K70" s="1683"/>
      <c r="L70" s="1683"/>
      <c r="M70" s="1683"/>
      <c r="N70" s="1683"/>
      <c r="O70" s="1683"/>
      <c r="P70" s="1687">
        <v>0</v>
      </c>
      <c r="Q70" s="407"/>
      <c r="R70" s="405"/>
    </row>
    <row r="71" spans="1:18" s="26" customFormat="1" ht="20.100000000000001" customHeight="1" x14ac:dyDescent="0.3">
      <c r="A71" s="2333"/>
      <c r="B71" s="1685" t="s">
        <v>104</v>
      </c>
      <c r="C71" s="1687">
        <f>D71+E71+F71+G71</f>
        <v>300</v>
      </c>
      <c r="D71" s="1691">
        <v>0</v>
      </c>
      <c r="E71" s="1691">
        <v>0</v>
      </c>
      <c r="F71" s="1691">
        <f>'соцзащита '!E147</f>
        <v>300</v>
      </c>
      <c r="G71" s="1691">
        <v>0</v>
      </c>
      <c r="H71" s="1683"/>
      <c r="I71" s="1683"/>
      <c r="J71" s="1683"/>
      <c r="K71" s="1683"/>
      <c r="L71" s="1683"/>
      <c r="M71" s="1683"/>
      <c r="N71" s="1683"/>
      <c r="O71" s="1683"/>
      <c r="P71" s="1691">
        <v>0</v>
      </c>
      <c r="Q71" s="407"/>
      <c r="R71" s="405"/>
    </row>
    <row r="72" spans="1:18" s="26" customFormat="1" ht="21" customHeight="1" x14ac:dyDescent="0.3">
      <c r="A72" s="2333"/>
      <c r="B72" s="1685" t="s">
        <v>105</v>
      </c>
      <c r="C72" s="1687">
        <f>C71/C70*100</f>
        <v>100</v>
      </c>
      <c r="D72" s="1687">
        <v>0</v>
      </c>
      <c r="E72" s="1687">
        <v>0</v>
      </c>
      <c r="F72" s="1687">
        <f>F71/F70*100</f>
        <v>100</v>
      </c>
      <c r="G72" s="1687">
        <v>0</v>
      </c>
      <c r="H72" s="1683"/>
      <c r="I72" s="1683"/>
      <c r="J72" s="1683"/>
      <c r="K72" s="1683"/>
      <c r="L72" s="1683"/>
      <c r="M72" s="1683"/>
      <c r="N72" s="1683"/>
      <c r="O72" s="1683"/>
      <c r="P72" s="1687">
        <v>0</v>
      </c>
      <c r="Q72" s="407"/>
      <c r="R72" s="405"/>
    </row>
    <row r="73" spans="1:18" s="26" customFormat="1" ht="36" customHeight="1" x14ac:dyDescent="0.3">
      <c r="A73" s="2330"/>
      <c r="B73" s="1710" t="s">
        <v>1554</v>
      </c>
      <c r="C73" s="1687">
        <f>D73+E73+F73+G73+P73</f>
        <v>92.5</v>
      </c>
      <c r="D73" s="1687">
        <v>0</v>
      </c>
      <c r="E73" s="1687">
        <v>0</v>
      </c>
      <c r="F73" s="1687">
        <f>'соцзащита '!D154</f>
        <v>92.5</v>
      </c>
      <c r="G73" s="1687">
        <v>0</v>
      </c>
      <c r="H73" s="1683"/>
      <c r="I73" s="1683"/>
      <c r="J73" s="1683"/>
      <c r="K73" s="1683"/>
      <c r="L73" s="1683"/>
      <c r="M73" s="1683"/>
      <c r="N73" s="1683"/>
      <c r="O73" s="1683"/>
      <c r="P73" s="1687">
        <v>0</v>
      </c>
      <c r="Q73" s="407"/>
      <c r="R73" s="405"/>
    </row>
    <row r="74" spans="1:18" s="26" customFormat="1" ht="21" customHeight="1" x14ac:dyDescent="0.3">
      <c r="A74" s="2331"/>
      <c r="B74" s="1685" t="s">
        <v>104</v>
      </c>
      <c r="C74" s="1687">
        <f t="shared" ref="C74:C75" si="4">D74+E74+F74+G74+P74</f>
        <v>92.5</v>
      </c>
      <c r="D74" s="1687">
        <v>0</v>
      </c>
      <c r="E74" s="1687">
        <v>0</v>
      </c>
      <c r="F74" s="1687">
        <f>'соцзащита '!E154</f>
        <v>92.5</v>
      </c>
      <c r="G74" s="1687">
        <v>0</v>
      </c>
      <c r="H74" s="1683"/>
      <c r="I74" s="1683"/>
      <c r="J74" s="1683"/>
      <c r="K74" s="1683"/>
      <c r="L74" s="1683"/>
      <c r="M74" s="1683"/>
      <c r="N74" s="1683"/>
      <c r="O74" s="1683"/>
      <c r="P74" s="1687">
        <v>0</v>
      </c>
      <c r="Q74" s="407"/>
      <c r="R74" s="405"/>
    </row>
    <row r="75" spans="1:18" s="26" customFormat="1" ht="30.75" customHeight="1" x14ac:dyDescent="0.3">
      <c r="A75" s="2332"/>
      <c r="B75" s="1685" t="s">
        <v>105</v>
      </c>
      <c r="C75" s="1687">
        <f t="shared" si="4"/>
        <v>100</v>
      </c>
      <c r="D75" s="1687">
        <v>0</v>
      </c>
      <c r="E75" s="1687">
        <v>0</v>
      </c>
      <c r="F75" s="1687">
        <f>F74/F73*100</f>
        <v>100</v>
      </c>
      <c r="G75" s="1687">
        <v>0</v>
      </c>
      <c r="H75" s="1683"/>
      <c r="I75" s="1683"/>
      <c r="J75" s="1683"/>
      <c r="K75" s="1683"/>
      <c r="L75" s="1683"/>
      <c r="M75" s="1683"/>
      <c r="N75" s="1683"/>
      <c r="O75" s="1683"/>
      <c r="P75" s="1687">
        <v>0</v>
      </c>
      <c r="Q75" s="407"/>
      <c r="R75" s="405"/>
    </row>
    <row r="76" spans="1:18" s="26" customFormat="1" ht="20.25" customHeight="1" x14ac:dyDescent="0.3">
      <c r="A76" s="2335" t="s">
        <v>121</v>
      </c>
      <c r="B76" s="1682" t="s">
        <v>122</v>
      </c>
      <c r="C76" s="844">
        <f>D76+E76+F76+G76</f>
        <v>554042.56400000001</v>
      </c>
      <c r="D76" s="1709">
        <v>0</v>
      </c>
      <c r="E76" s="1709">
        <f>E82</f>
        <v>5053</v>
      </c>
      <c r="F76" s="1709">
        <f>F79+F82</f>
        <v>548989.56400000001</v>
      </c>
      <c r="G76" s="1709">
        <v>0</v>
      </c>
      <c r="H76" s="1683">
        <f>I76+J76+K76+L76</f>
        <v>637888.1</v>
      </c>
      <c r="I76" s="1683">
        <v>0</v>
      </c>
      <c r="J76" s="1683">
        <v>0</v>
      </c>
      <c r="K76" s="1683">
        <v>567888.1</v>
      </c>
      <c r="L76" s="1683">
        <v>70000</v>
      </c>
      <c r="M76" s="1683">
        <f>C76-H76</f>
        <v>-83845.535999999964</v>
      </c>
      <c r="N76" s="1683">
        <f>F76-K76</f>
        <v>-18898.535999999964</v>
      </c>
      <c r="O76" s="1683"/>
      <c r="P76" s="1709">
        <v>0</v>
      </c>
      <c r="Q76" s="407"/>
      <c r="R76" s="405"/>
    </row>
    <row r="77" spans="1:18" s="26" customFormat="1" ht="20.100000000000001" customHeight="1" x14ac:dyDescent="0.3">
      <c r="A77" s="2335"/>
      <c r="B77" s="1685" t="s">
        <v>104</v>
      </c>
      <c r="C77" s="844">
        <f>D77+E77+F77+G77</f>
        <v>552554.01500000001</v>
      </c>
      <c r="D77" s="1709">
        <v>0</v>
      </c>
      <c r="E77" s="1709">
        <f>E83</f>
        <v>5053</v>
      </c>
      <c r="F77" s="1709">
        <f>F80+F83</f>
        <v>547501.01500000001</v>
      </c>
      <c r="G77" s="1709">
        <v>0</v>
      </c>
      <c r="H77" s="1683"/>
      <c r="I77" s="1683"/>
      <c r="J77" s="1683"/>
      <c r="K77" s="1683"/>
      <c r="L77" s="1683"/>
      <c r="M77" s="1683"/>
      <c r="N77" s="1683"/>
      <c r="O77" s="1683"/>
      <c r="P77" s="1709">
        <v>0</v>
      </c>
      <c r="Q77" s="407"/>
      <c r="R77" s="405"/>
    </row>
    <row r="78" spans="1:18" s="26" customFormat="1" ht="25.5" customHeight="1" x14ac:dyDescent="0.3">
      <c r="A78" s="2335"/>
      <c r="B78" s="1685" t="s">
        <v>105</v>
      </c>
      <c r="C78" s="844">
        <f>C77/C76*100</f>
        <v>99.731329486808164</v>
      </c>
      <c r="D78" s="1709">
        <v>0</v>
      </c>
      <c r="E78" s="1709">
        <f>E84</f>
        <v>100</v>
      </c>
      <c r="F78" s="1709">
        <f>F77/F76*100</f>
        <v>99.728856594439748</v>
      </c>
      <c r="G78" s="1709">
        <v>0</v>
      </c>
      <c r="H78" s="1683"/>
      <c r="I78" s="1683"/>
      <c r="J78" s="1683"/>
      <c r="K78" s="1683"/>
      <c r="L78" s="1683"/>
      <c r="M78" s="1683"/>
      <c r="N78" s="1683"/>
      <c r="O78" s="1683"/>
      <c r="P78" s="1709">
        <v>0</v>
      </c>
      <c r="Q78" s="407"/>
      <c r="R78" s="405"/>
    </row>
    <row r="79" spans="1:18" s="26" customFormat="1" ht="21.75" customHeight="1" x14ac:dyDescent="0.3">
      <c r="A79" s="2333" t="s">
        <v>123</v>
      </c>
      <c r="B79" s="1711" t="s">
        <v>245</v>
      </c>
      <c r="C79" s="1687">
        <f>F79+G79</f>
        <v>333900.95699999999</v>
      </c>
      <c r="D79" s="1691">
        <v>0</v>
      </c>
      <c r="E79" s="1691">
        <v>0</v>
      </c>
      <c r="F79" s="1691">
        <f>'спорт '!D40</f>
        <v>333900.95699999999</v>
      </c>
      <c r="G79" s="1691">
        <v>0</v>
      </c>
      <c r="H79" s="1683"/>
      <c r="I79" s="1683"/>
      <c r="J79" s="1683"/>
      <c r="K79" s="1683"/>
      <c r="L79" s="1683"/>
      <c r="M79" s="1683"/>
      <c r="N79" s="1683"/>
      <c r="O79" s="1683"/>
      <c r="P79" s="1691">
        <v>0</v>
      </c>
      <c r="Q79" s="407"/>
      <c r="R79" s="405"/>
    </row>
    <row r="80" spans="1:18" s="26" customFormat="1" ht="20.100000000000001" customHeight="1" x14ac:dyDescent="0.3">
      <c r="A80" s="2333"/>
      <c r="B80" s="1685" t="s">
        <v>104</v>
      </c>
      <c r="C80" s="1687">
        <f>D80+E80+F80+G80</f>
        <v>332412.40800000005</v>
      </c>
      <c r="D80" s="1691">
        <v>0</v>
      </c>
      <c r="E80" s="1691">
        <v>0</v>
      </c>
      <c r="F80" s="1691">
        <f>'спорт '!E40</f>
        <v>332412.40800000005</v>
      </c>
      <c r="G80" s="1691">
        <v>0</v>
      </c>
      <c r="H80" s="1683"/>
      <c r="I80" s="1683"/>
      <c r="J80" s="1683"/>
      <c r="K80" s="1683"/>
      <c r="L80" s="1683"/>
      <c r="M80" s="1683"/>
      <c r="N80" s="1683"/>
      <c r="O80" s="1683"/>
      <c r="P80" s="1691">
        <v>0</v>
      </c>
      <c r="Q80" s="407"/>
      <c r="R80" s="405"/>
    </row>
    <row r="81" spans="1:18" s="26" customFormat="1" ht="21" customHeight="1" x14ac:dyDescent="0.3">
      <c r="A81" s="2333"/>
      <c r="B81" s="1685" t="s">
        <v>105</v>
      </c>
      <c r="C81" s="1687">
        <f>C80/C79*100</f>
        <v>99.554194449343868</v>
      </c>
      <c r="D81" s="1691">
        <v>0</v>
      </c>
      <c r="E81" s="1691">
        <v>0</v>
      </c>
      <c r="F81" s="1691">
        <f>F80/F79*100</f>
        <v>99.554194449343868</v>
      </c>
      <c r="G81" s="1691">
        <v>0</v>
      </c>
      <c r="H81" s="1683"/>
      <c r="I81" s="1683"/>
      <c r="J81" s="1683"/>
      <c r="K81" s="1683"/>
      <c r="L81" s="1683"/>
      <c r="M81" s="1683"/>
      <c r="N81" s="1683"/>
      <c r="O81" s="1683"/>
      <c r="P81" s="1691">
        <v>0</v>
      </c>
      <c r="Q81" s="407"/>
      <c r="R81" s="405"/>
    </row>
    <row r="82" spans="1:18" s="26" customFormat="1" ht="20.100000000000001" customHeight="1" x14ac:dyDescent="0.3">
      <c r="A82" s="2333" t="s">
        <v>124</v>
      </c>
      <c r="B82" s="1688" t="s">
        <v>1445</v>
      </c>
      <c r="C82" s="1687">
        <f>F82+G82+E82</f>
        <v>220141.60699999999</v>
      </c>
      <c r="D82" s="1691">
        <v>0</v>
      </c>
      <c r="E82" s="1691">
        <f>'спорт '!D50</f>
        <v>5053</v>
      </c>
      <c r="F82" s="1691">
        <f>'спорт '!D49</f>
        <v>215088.60699999999</v>
      </c>
      <c r="G82" s="1691">
        <v>0</v>
      </c>
      <c r="H82" s="1683"/>
      <c r="I82" s="1683"/>
      <c r="J82" s="1683"/>
      <c r="K82" s="1683"/>
      <c r="L82" s="1683"/>
      <c r="M82" s="1683"/>
      <c r="N82" s="1683"/>
      <c r="O82" s="1683"/>
      <c r="P82" s="1691">
        <v>0</v>
      </c>
      <c r="Q82" s="407"/>
      <c r="R82" s="405"/>
    </row>
    <row r="83" spans="1:18" s="26" customFormat="1" ht="20.100000000000001" customHeight="1" x14ac:dyDescent="0.3">
      <c r="A83" s="2333"/>
      <c r="B83" s="1685" t="s">
        <v>104</v>
      </c>
      <c r="C83" s="1687">
        <f>E83+F83</f>
        <v>220141.60699999999</v>
      </c>
      <c r="D83" s="1691">
        <v>0</v>
      </c>
      <c r="E83" s="1691">
        <f>'спорт '!E50</f>
        <v>5053</v>
      </c>
      <c r="F83" s="1691">
        <f>'спорт '!E49</f>
        <v>215088.60699999999</v>
      </c>
      <c r="G83" s="1691">
        <v>0</v>
      </c>
      <c r="H83" s="1683"/>
      <c r="I83" s="1683"/>
      <c r="J83" s="1683"/>
      <c r="K83" s="1683"/>
      <c r="L83" s="1683"/>
      <c r="M83" s="1683"/>
      <c r="N83" s="1683"/>
      <c r="O83" s="1683"/>
      <c r="P83" s="1691">
        <v>0</v>
      </c>
      <c r="Q83" s="407"/>
      <c r="R83" s="405"/>
    </row>
    <row r="84" spans="1:18" s="26" customFormat="1" ht="20.100000000000001" customHeight="1" x14ac:dyDescent="0.3">
      <c r="A84" s="2333"/>
      <c r="B84" s="1685" t="s">
        <v>105</v>
      </c>
      <c r="C84" s="1687">
        <f>C83/C82*100</f>
        <v>100</v>
      </c>
      <c r="D84" s="1691">
        <v>0</v>
      </c>
      <c r="E84" s="1691">
        <f>E83/E82*100</f>
        <v>100</v>
      </c>
      <c r="F84" s="1691">
        <f>F83/F82*100</f>
        <v>100</v>
      </c>
      <c r="G84" s="1691">
        <v>0</v>
      </c>
      <c r="H84" s="1683"/>
      <c r="I84" s="1683"/>
      <c r="J84" s="1683"/>
      <c r="K84" s="1683"/>
      <c r="L84" s="1683"/>
      <c r="M84" s="1683"/>
      <c r="N84" s="1683"/>
      <c r="O84" s="1683"/>
      <c r="P84" s="1691">
        <v>0</v>
      </c>
      <c r="Q84" s="407"/>
      <c r="R84" s="405"/>
    </row>
    <row r="85" spans="1:18" s="26" customFormat="1" ht="19.5" customHeight="1" x14ac:dyDescent="0.3">
      <c r="A85" s="2335" t="s">
        <v>125</v>
      </c>
      <c r="B85" s="1708" t="s">
        <v>126</v>
      </c>
      <c r="C85" s="1709">
        <f>SUM(D85:G85)</f>
        <v>6382</v>
      </c>
      <c r="D85" s="1709">
        <f>D88</f>
        <v>0</v>
      </c>
      <c r="E85" s="1709">
        <f>E94</f>
        <v>4840</v>
      </c>
      <c r="F85" s="1709">
        <f>F91+F94</f>
        <v>1542</v>
      </c>
      <c r="G85" s="1709">
        <f>G88</f>
        <v>0</v>
      </c>
      <c r="H85" s="1683">
        <f>I85+J85+K85+L85</f>
        <v>9645.4</v>
      </c>
      <c r="I85" s="1683">
        <v>0</v>
      </c>
      <c r="J85" s="1683">
        <v>3844</v>
      </c>
      <c r="K85" s="1683">
        <v>5801.4</v>
      </c>
      <c r="L85" s="1683">
        <v>0</v>
      </c>
      <c r="M85" s="1683">
        <f>C85-H85</f>
        <v>-3263.3999999999996</v>
      </c>
      <c r="N85" s="1683">
        <f>F85-K85</f>
        <v>-4259.3999999999996</v>
      </c>
      <c r="O85" s="1683"/>
      <c r="P85" s="1709">
        <f>P88</f>
        <v>0</v>
      </c>
      <c r="Q85" s="407"/>
      <c r="R85" s="405"/>
    </row>
    <row r="86" spans="1:18" s="26" customFormat="1" ht="19.5" customHeight="1" x14ac:dyDescent="0.3">
      <c r="A86" s="2335"/>
      <c r="B86" s="1685" t="s">
        <v>104</v>
      </c>
      <c r="C86" s="1709">
        <f>SUM(D86:G86)</f>
        <v>5995.26</v>
      </c>
      <c r="D86" s="1709">
        <f>D89</f>
        <v>0</v>
      </c>
      <c r="E86" s="1709">
        <f>E95</f>
        <v>4551.87</v>
      </c>
      <c r="F86" s="1709">
        <f>F92+F95</f>
        <v>1443.3899999999999</v>
      </c>
      <c r="G86" s="1709">
        <f>G88</f>
        <v>0</v>
      </c>
      <c r="H86" s="1683"/>
      <c r="I86" s="1683"/>
      <c r="J86" s="1683"/>
      <c r="K86" s="1683"/>
      <c r="L86" s="1683"/>
      <c r="M86" s="1683"/>
      <c r="N86" s="1683"/>
      <c r="O86" s="1683"/>
      <c r="P86" s="1709">
        <f>P89</f>
        <v>0</v>
      </c>
      <c r="Q86" s="407"/>
      <c r="R86" s="405"/>
    </row>
    <row r="87" spans="1:18" s="26" customFormat="1" ht="20.100000000000001" customHeight="1" x14ac:dyDescent="0.3">
      <c r="A87" s="2335"/>
      <c r="B87" s="1685" t="s">
        <v>105</v>
      </c>
      <c r="C87" s="844">
        <f>C86/C85*100</f>
        <v>93.940144155437167</v>
      </c>
      <c r="D87" s="844">
        <v>0</v>
      </c>
      <c r="E87" s="844">
        <f>E86/E85*100</f>
        <v>94.046900826446276</v>
      </c>
      <c r="F87" s="844">
        <f>F86/F85*100</f>
        <v>93.605058365758737</v>
      </c>
      <c r="G87" s="844">
        <v>0</v>
      </c>
      <c r="H87" s="1683"/>
      <c r="I87" s="1683"/>
      <c r="J87" s="1683"/>
      <c r="K87" s="1683"/>
      <c r="L87" s="1683"/>
      <c r="M87" s="1683"/>
      <c r="N87" s="1683"/>
      <c r="O87" s="1683"/>
      <c r="P87" s="844">
        <v>0</v>
      </c>
      <c r="Q87" s="407"/>
      <c r="R87" s="405"/>
    </row>
    <row r="88" spans="1:18" s="26" customFormat="1" ht="36.75" customHeight="1" x14ac:dyDescent="0.3">
      <c r="A88" s="2333" t="s">
        <v>127</v>
      </c>
      <c r="B88" s="1688" t="s">
        <v>389</v>
      </c>
      <c r="C88" s="1687">
        <f>SUM(D88:G88)</f>
        <v>0</v>
      </c>
      <c r="D88" s="1691">
        <v>0</v>
      </c>
      <c r="E88" s="1687">
        <v>0</v>
      </c>
      <c r="F88" s="1687">
        <f>'сел.х-во    '!D12</f>
        <v>0</v>
      </c>
      <c r="G88" s="1691">
        <v>0</v>
      </c>
      <c r="H88" s="1683"/>
      <c r="I88" s="1683"/>
      <c r="J88" s="1683"/>
      <c r="K88" s="1683"/>
      <c r="L88" s="1683"/>
      <c r="M88" s="1683"/>
      <c r="N88" s="1683"/>
      <c r="O88" s="1683"/>
      <c r="P88" s="1691">
        <v>0</v>
      </c>
      <c r="Q88" s="407"/>
      <c r="R88" s="405"/>
    </row>
    <row r="89" spans="1:18" s="26" customFormat="1" ht="20.100000000000001" customHeight="1" x14ac:dyDescent="0.3">
      <c r="A89" s="2333"/>
      <c r="B89" s="1685" t="s">
        <v>104</v>
      </c>
      <c r="C89" s="1687">
        <f>SUM(D89:G89)</f>
        <v>0</v>
      </c>
      <c r="D89" s="1691">
        <v>0</v>
      </c>
      <c r="E89" s="1687">
        <v>0</v>
      </c>
      <c r="F89" s="1687">
        <f>'сел.х-во    '!E12</f>
        <v>0</v>
      </c>
      <c r="G89" s="1691">
        <v>0</v>
      </c>
      <c r="H89" s="1683"/>
      <c r="I89" s="1683"/>
      <c r="J89" s="1683"/>
      <c r="K89" s="1683"/>
      <c r="L89" s="1683"/>
      <c r="M89" s="1683"/>
      <c r="N89" s="1683"/>
      <c r="O89" s="1683"/>
      <c r="P89" s="1691">
        <v>0</v>
      </c>
      <c r="Q89" s="407"/>
      <c r="R89" s="405"/>
    </row>
    <row r="90" spans="1:18" s="26" customFormat="1" ht="20.100000000000001" customHeight="1" x14ac:dyDescent="0.3">
      <c r="A90" s="2333"/>
      <c r="B90" s="1685" t="s">
        <v>105</v>
      </c>
      <c r="C90" s="1687">
        <f>0</f>
        <v>0</v>
      </c>
      <c r="D90" s="1691">
        <v>0</v>
      </c>
      <c r="E90" s="1687">
        <v>0</v>
      </c>
      <c r="F90" s="1687">
        <f>0</f>
        <v>0</v>
      </c>
      <c r="G90" s="1691">
        <v>0</v>
      </c>
      <c r="H90" s="1683"/>
      <c r="I90" s="1683"/>
      <c r="J90" s="1683"/>
      <c r="K90" s="1683"/>
      <c r="L90" s="1683"/>
      <c r="M90" s="1683"/>
      <c r="N90" s="1683"/>
      <c r="O90" s="1683"/>
      <c r="P90" s="1691">
        <v>0</v>
      </c>
      <c r="Q90" s="407"/>
      <c r="R90" s="405"/>
    </row>
    <row r="91" spans="1:18" s="26" customFormat="1" ht="40.5" customHeight="1" x14ac:dyDescent="0.3">
      <c r="A91" s="2333" t="s">
        <v>128</v>
      </c>
      <c r="B91" s="1688" t="s">
        <v>1305</v>
      </c>
      <c r="C91" s="1687">
        <f>SUM(D91:G91)</f>
        <v>1342</v>
      </c>
      <c r="D91" s="1691">
        <v>0</v>
      </c>
      <c r="E91" s="1687">
        <v>0</v>
      </c>
      <c r="F91" s="1687">
        <f>'сел.х-во    '!D16</f>
        <v>1342</v>
      </c>
      <c r="G91" s="1691">
        <v>0</v>
      </c>
      <c r="H91" s="1683"/>
      <c r="I91" s="1683"/>
      <c r="J91" s="1683"/>
      <c r="K91" s="1683"/>
      <c r="L91" s="1683"/>
      <c r="M91" s="1683"/>
      <c r="N91" s="1683"/>
      <c r="O91" s="1683"/>
      <c r="P91" s="1691">
        <v>0</v>
      </c>
      <c r="Q91" s="407"/>
      <c r="R91" s="405"/>
    </row>
    <row r="92" spans="1:18" s="26" customFormat="1" ht="20.100000000000001" customHeight="1" x14ac:dyDescent="0.3">
      <c r="A92" s="2333"/>
      <c r="B92" s="1685" t="s">
        <v>104</v>
      </c>
      <c r="C92" s="1687">
        <f>SUM(D92:G92)</f>
        <v>1305.8699999999999</v>
      </c>
      <c r="D92" s="1691">
        <v>0</v>
      </c>
      <c r="E92" s="1687">
        <v>0</v>
      </c>
      <c r="F92" s="1687">
        <f>'сел.х-во    '!E16</f>
        <v>1305.8699999999999</v>
      </c>
      <c r="G92" s="1691">
        <v>0</v>
      </c>
      <c r="H92" s="1683"/>
      <c r="I92" s="1683"/>
      <c r="J92" s="1683"/>
      <c r="K92" s="1683"/>
      <c r="L92" s="1683"/>
      <c r="M92" s="1683"/>
      <c r="N92" s="1683"/>
      <c r="O92" s="1683"/>
      <c r="P92" s="1691">
        <v>0</v>
      </c>
      <c r="Q92" s="407"/>
      <c r="R92" s="405"/>
    </row>
    <row r="93" spans="1:18" s="26" customFormat="1" ht="26.25" customHeight="1" x14ac:dyDescent="0.3">
      <c r="A93" s="2333"/>
      <c r="B93" s="1685" t="s">
        <v>105</v>
      </c>
      <c r="C93" s="1687">
        <f>C92/C91*100</f>
        <v>97.307749627421742</v>
      </c>
      <c r="D93" s="1687">
        <v>0</v>
      </c>
      <c r="E93" s="1687">
        <v>0</v>
      </c>
      <c r="F93" s="1687">
        <f>F92/F91*100</f>
        <v>97.307749627421742</v>
      </c>
      <c r="G93" s="1687">
        <v>0</v>
      </c>
      <c r="H93" s="1683"/>
      <c r="I93" s="1683"/>
      <c r="J93" s="1683"/>
      <c r="K93" s="1683"/>
      <c r="L93" s="1683"/>
      <c r="M93" s="1683"/>
      <c r="N93" s="1683"/>
      <c r="O93" s="1683"/>
      <c r="P93" s="1687">
        <v>0</v>
      </c>
      <c r="Q93" s="407"/>
      <c r="R93" s="405"/>
    </row>
    <row r="94" spans="1:18" s="26" customFormat="1" ht="40.5" customHeight="1" x14ac:dyDescent="0.3">
      <c r="A94" s="2333" t="s">
        <v>129</v>
      </c>
      <c r="B94" s="1688" t="s">
        <v>1306</v>
      </c>
      <c r="C94" s="1687">
        <f>SUM(D94:G94)</f>
        <v>5040</v>
      </c>
      <c r="D94" s="1691">
        <v>0</v>
      </c>
      <c r="E94" s="1687">
        <f>'сел.х-во    '!D25</f>
        <v>4840</v>
      </c>
      <c r="F94" s="1687">
        <f>'сел.х-во    '!D26</f>
        <v>200</v>
      </c>
      <c r="G94" s="1691">
        <v>0</v>
      </c>
      <c r="H94" s="1683"/>
      <c r="I94" s="1683"/>
      <c r="J94" s="1683"/>
      <c r="K94" s="1683"/>
      <c r="L94" s="1683"/>
      <c r="M94" s="1683"/>
      <c r="N94" s="1683"/>
      <c r="O94" s="1683"/>
      <c r="P94" s="1691">
        <v>0</v>
      </c>
      <c r="Q94" s="407"/>
      <c r="R94" s="405"/>
    </row>
    <row r="95" spans="1:18" s="26" customFormat="1" ht="20.100000000000001" customHeight="1" x14ac:dyDescent="0.3">
      <c r="A95" s="2333"/>
      <c r="B95" s="1685" t="s">
        <v>104</v>
      </c>
      <c r="C95" s="1687">
        <f>SUM(D95:G95)</f>
        <v>4689.3900000000003</v>
      </c>
      <c r="D95" s="1691">
        <v>0</v>
      </c>
      <c r="E95" s="1687">
        <f>'сел.х-во    '!E25</f>
        <v>4551.87</v>
      </c>
      <c r="F95" s="1687">
        <f>'сел.х-во    '!E26</f>
        <v>137.52000000000001</v>
      </c>
      <c r="G95" s="1691">
        <v>0</v>
      </c>
      <c r="H95" s="1683"/>
      <c r="I95" s="1683"/>
      <c r="J95" s="1683"/>
      <c r="K95" s="1683"/>
      <c r="L95" s="1683"/>
      <c r="M95" s="1683"/>
      <c r="N95" s="1683"/>
      <c r="O95" s="1683"/>
      <c r="P95" s="1691">
        <v>0</v>
      </c>
      <c r="Q95" s="407"/>
      <c r="R95" s="405"/>
    </row>
    <row r="96" spans="1:18" s="26" customFormat="1" ht="20.100000000000001" customHeight="1" x14ac:dyDescent="0.3">
      <c r="A96" s="2333"/>
      <c r="B96" s="1685" t="s">
        <v>105</v>
      </c>
      <c r="C96" s="1687">
        <f>C95/C94*100</f>
        <v>93.043452380952388</v>
      </c>
      <c r="D96" s="1687">
        <v>0</v>
      </c>
      <c r="E96" s="1687">
        <f>E95/E94*100</f>
        <v>94.046900826446276</v>
      </c>
      <c r="F96" s="1687">
        <f>F95/F94*100</f>
        <v>68.760000000000005</v>
      </c>
      <c r="G96" s="1687">
        <v>0</v>
      </c>
      <c r="H96" s="1683"/>
      <c r="I96" s="1683"/>
      <c r="J96" s="1683"/>
      <c r="K96" s="1683"/>
      <c r="L96" s="1683"/>
      <c r="M96" s="1683"/>
      <c r="N96" s="1683"/>
      <c r="O96" s="1683"/>
      <c r="P96" s="1687">
        <v>0</v>
      </c>
      <c r="Q96" s="407"/>
      <c r="R96" s="405"/>
    </row>
    <row r="97" spans="1:18" s="26" customFormat="1" ht="25.5" customHeight="1" x14ac:dyDescent="0.3">
      <c r="A97" s="2335" t="s">
        <v>130</v>
      </c>
      <c r="B97" s="1682" t="s">
        <v>131</v>
      </c>
      <c r="C97" s="1709">
        <f>E97+F97</f>
        <v>37961.339999999997</v>
      </c>
      <c r="D97" s="1709">
        <f t="shared" ref="D97:G98" si="5">D100+D103+D106</f>
        <v>0</v>
      </c>
      <c r="E97" s="1709">
        <f>E103+E106</f>
        <v>6503.75</v>
      </c>
      <c r="F97" s="1709">
        <f>F100+F103+F106+F109</f>
        <v>31457.59</v>
      </c>
      <c r="G97" s="1709">
        <f t="shared" si="5"/>
        <v>0</v>
      </c>
      <c r="H97" s="1683">
        <f>I97+J97+K97+L97</f>
        <v>43668.57</v>
      </c>
      <c r="I97" s="1683">
        <v>0</v>
      </c>
      <c r="J97" s="1683">
        <v>0</v>
      </c>
      <c r="K97" s="1683">
        <v>43668.57</v>
      </c>
      <c r="L97" s="1683">
        <v>0</v>
      </c>
      <c r="M97" s="1683">
        <f>C97-H97</f>
        <v>-5707.2300000000032</v>
      </c>
      <c r="N97" s="1683">
        <f>F97-K97</f>
        <v>-12210.98</v>
      </c>
      <c r="O97" s="1683"/>
      <c r="P97" s="1709">
        <f t="shared" ref="P97" si="6">P100+P103+P106</f>
        <v>0</v>
      </c>
      <c r="Q97" s="407"/>
      <c r="R97" s="405"/>
    </row>
    <row r="98" spans="1:18" s="26" customFormat="1" ht="20.100000000000001" customHeight="1" x14ac:dyDescent="0.3">
      <c r="A98" s="2335"/>
      <c r="B98" s="1685" t="s">
        <v>104</v>
      </c>
      <c r="C98" s="1709">
        <f>SUM(D98:G98)</f>
        <v>36673.99</v>
      </c>
      <c r="D98" s="1709">
        <f>D101+D104+D107</f>
        <v>0</v>
      </c>
      <c r="E98" s="1709">
        <f>E104+E107+E110</f>
        <v>5365.05</v>
      </c>
      <c r="F98" s="1709">
        <f>F101+F104+F107+F110</f>
        <v>31308.94</v>
      </c>
      <c r="G98" s="1709">
        <f t="shared" si="5"/>
        <v>0</v>
      </c>
      <c r="H98" s="1683"/>
      <c r="I98" s="1683"/>
      <c r="J98" s="1683"/>
      <c r="K98" s="1683"/>
      <c r="L98" s="1683"/>
      <c r="M98" s="1683"/>
      <c r="N98" s="1683"/>
      <c r="O98" s="1683"/>
      <c r="P98" s="1709">
        <f t="shared" ref="P98" si="7">P101+P104+P107</f>
        <v>0</v>
      </c>
      <c r="Q98" s="407"/>
      <c r="R98" s="405"/>
    </row>
    <row r="99" spans="1:18" s="26" customFormat="1" ht="20.100000000000001" customHeight="1" x14ac:dyDescent="0.3">
      <c r="A99" s="2335"/>
      <c r="B99" s="1685" t="s">
        <v>105</v>
      </c>
      <c r="C99" s="1709">
        <f>C98/C97*100</f>
        <v>96.60878672881411</v>
      </c>
      <c r="D99" s="1709">
        <v>0</v>
      </c>
      <c r="E99" s="1709">
        <f>E98/E97*100</f>
        <v>82.491639438785313</v>
      </c>
      <c r="F99" s="844">
        <f>F98/F97*100</f>
        <v>99.527459032939262</v>
      </c>
      <c r="G99" s="1709">
        <v>0</v>
      </c>
      <c r="H99" s="1683"/>
      <c r="I99" s="1683"/>
      <c r="J99" s="1683"/>
      <c r="K99" s="1683"/>
      <c r="L99" s="1683"/>
      <c r="M99" s="1683"/>
      <c r="N99" s="1683"/>
      <c r="O99" s="1683"/>
      <c r="P99" s="1709">
        <v>0</v>
      </c>
      <c r="Q99" s="407"/>
      <c r="R99" s="405"/>
    </row>
    <row r="100" spans="1:18" s="1567" customFormat="1" ht="20.100000000000001" customHeight="1" x14ac:dyDescent="0.3">
      <c r="A100" s="2333" t="s">
        <v>132</v>
      </c>
      <c r="B100" s="1688" t="s">
        <v>299</v>
      </c>
      <c r="C100" s="1687">
        <f>SUM(D100:G100)</f>
        <v>984</v>
      </c>
      <c r="D100" s="1691">
        <v>0</v>
      </c>
      <c r="E100" s="1691">
        <v>0</v>
      </c>
      <c r="F100" s="1691">
        <f>экология!D12</f>
        <v>984</v>
      </c>
      <c r="G100" s="1691">
        <v>0</v>
      </c>
      <c r="H100" s="1683"/>
      <c r="I100" s="1683"/>
      <c r="J100" s="1683"/>
      <c r="K100" s="1683"/>
      <c r="L100" s="1683"/>
      <c r="M100" s="1683"/>
      <c r="N100" s="1683"/>
      <c r="O100" s="1683"/>
      <c r="P100" s="1691">
        <v>0</v>
      </c>
      <c r="Q100" s="407"/>
      <c r="R100" s="405"/>
    </row>
    <row r="101" spans="1:18" s="1567" customFormat="1" ht="20.100000000000001" customHeight="1" x14ac:dyDescent="0.3">
      <c r="A101" s="2333"/>
      <c r="B101" s="1685" t="s">
        <v>104</v>
      </c>
      <c r="C101" s="1687">
        <f>SUM(D101:G101)</f>
        <v>849.46</v>
      </c>
      <c r="D101" s="1691">
        <v>0</v>
      </c>
      <c r="E101" s="1691">
        <v>0</v>
      </c>
      <c r="F101" s="1691">
        <f>экология!E12</f>
        <v>849.46</v>
      </c>
      <c r="G101" s="1691">
        <v>0</v>
      </c>
      <c r="H101" s="1683"/>
      <c r="I101" s="1683"/>
      <c r="J101" s="1683"/>
      <c r="K101" s="1683"/>
      <c r="L101" s="1683"/>
      <c r="M101" s="1683"/>
      <c r="N101" s="1683"/>
      <c r="O101" s="1683"/>
      <c r="P101" s="1691">
        <v>0</v>
      </c>
      <c r="Q101" s="407"/>
      <c r="R101" s="405"/>
    </row>
    <row r="102" spans="1:18" s="1567" customFormat="1" ht="20.100000000000001" customHeight="1" x14ac:dyDescent="0.3">
      <c r="A102" s="2333"/>
      <c r="B102" s="1685" t="s">
        <v>105</v>
      </c>
      <c r="C102" s="1687">
        <f>C101/C100*100</f>
        <v>86.327235772357724</v>
      </c>
      <c r="D102" s="1687">
        <v>0</v>
      </c>
      <c r="E102" s="1687">
        <v>0</v>
      </c>
      <c r="F102" s="1687">
        <f>F101/F100*100</f>
        <v>86.327235772357724</v>
      </c>
      <c r="G102" s="1687">
        <v>0</v>
      </c>
      <c r="H102" s="1683"/>
      <c r="I102" s="1683"/>
      <c r="J102" s="1683"/>
      <c r="K102" s="1683"/>
      <c r="L102" s="1683"/>
      <c r="M102" s="1683"/>
      <c r="N102" s="1683"/>
      <c r="O102" s="1683"/>
      <c r="P102" s="1687">
        <v>0</v>
      </c>
      <c r="Q102" s="407"/>
      <c r="R102" s="405"/>
    </row>
    <row r="103" spans="1:18" s="26" customFormat="1" ht="19.5" customHeight="1" x14ac:dyDescent="0.3">
      <c r="A103" s="2333" t="s">
        <v>133</v>
      </c>
      <c r="B103" s="1688" t="s">
        <v>300</v>
      </c>
      <c r="C103" s="1687">
        <f>SUM(D103:G103)</f>
        <v>6724.54</v>
      </c>
      <c r="D103" s="1691">
        <v>0</v>
      </c>
      <c r="E103" s="1687">
        <f>экология!D24</f>
        <v>159.96</v>
      </c>
      <c r="F103" s="1691">
        <f>экология!D25</f>
        <v>6564.58</v>
      </c>
      <c r="G103" s="1691">
        <v>0</v>
      </c>
      <c r="H103" s="1683"/>
      <c r="I103" s="1683"/>
      <c r="J103" s="1683"/>
      <c r="K103" s="1683"/>
      <c r="L103" s="1683"/>
      <c r="M103" s="1683"/>
      <c r="N103" s="1683"/>
      <c r="O103" s="1683"/>
      <c r="P103" s="1691">
        <v>0</v>
      </c>
      <c r="Q103" s="407"/>
      <c r="R103" s="405"/>
    </row>
    <row r="104" spans="1:18" s="26" customFormat="1" ht="20.100000000000001" customHeight="1" x14ac:dyDescent="0.3">
      <c r="A104" s="2333"/>
      <c r="B104" s="1685" t="s">
        <v>104</v>
      </c>
      <c r="C104" s="1687">
        <f>SUM(D104:G104)</f>
        <v>6710.75</v>
      </c>
      <c r="D104" s="1691">
        <v>0</v>
      </c>
      <c r="E104" s="1687">
        <f>экология!E24</f>
        <v>159.58000000000001</v>
      </c>
      <c r="F104" s="1691">
        <f>экология!E25</f>
        <v>6551.17</v>
      </c>
      <c r="G104" s="1691">
        <v>0</v>
      </c>
      <c r="H104" s="1683"/>
      <c r="I104" s="1683"/>
      <c r="J104" s="1683"/>
      <c r="K104" s="1683"/>
      <c r="L104" s="1683"/>
      <c r="M104" s="1683"/>
      <c r="N104" s="1683"/>
      <c r="O104" s="1683"/>
      <c r="P104" s="1691">
        <v>0</v>
      </c>
      <c r="Q104" s="407"/>
      <c r="R104" s="405"/>
    </row>
    <row r="105" spans="1:18" s="26" customFormat="1" ht="23.25" customHeight="1" x14ac:dyDescent="0.3">
      <c r="A105" s="2333"/>
      <c r="B105" s="1685" t="s">
        <v>105</v>
      </c>
      <c r="C105" s="1687">
        <f>C104/C103*100</f>
        <v>99.794930210839709</v>
      </c>
      <c r="D105" s="1687">
        <v>0</v>
      </c>
      <c r="E105" s="1687">
        <f>E104/E103*100</f>
        <v>99.762440610152538</v>
      </c>
      <c r="F105" s="1687">
        <f>F104/F103*100</f>
        <v>99.795721889290718</v>
      </c>
      <c r="G105" s="1687">
        <v>0</v>
      </c>
      <c r="H105" s="1683"/>
      <c r="I105" s="1683"/>
      <c r="J105" s="1683"/>
      <c r="K105" s="1683"/>
      <c r="L105" s="1683"/>
      <c r="M105" s="1683"/>
      <c r="N105" s="1683"/>
      <c r="O105" s="1683"/>
      <c r="P105" s="1687">
        <v>0</v>
      </c>
      <c r="Q105" s="407"/>
      <c r="R105" s="405"/>
    </row>
    <row r="106" spans="1:18" s="26" customFormat="1" ht="20.100000000000001" customHeight="1" x14ac:dyDescent="0.3">
      <c r="A106" s="2333" t="s">
        <v>134</v>
      </c>
      <c r="B106" s="1712" t="s">
        <v>301</v>
      </c>
      <c r="C106" s="1687">
        <f>SUM(D106:G106)</f>
        <v>6759.09</v>
      </c>
      <c r="D106" s="1691">
        <v>0</v>
      </c>
      <c r="E106" s="1687">
        <f>экология!D37</f>
        <v>6343.79</v>
      </c>
      <c r="F106" s="1691">
        <f>экология!D38</f>
        <v>415.3</v>
      </c>
      <c r="G106" s="1691">
        <v>0</v>
      </c>
      <c r="H106" s="1683"/>
      <c r="I106" s="1683"/>
      <c r="J106" s="1683"/>
      <c r="K106" s="1683"/>
      <c r="L106" s="1683"/>
      <c r="M106" s="1683"/>
      <c r="N106" s="1683"/>
      <c r="O106" s="1683"/>
      <c r="P106" s="1691">
        <v>0</v>
      </c>
      <c r="Q106" s="407"/>
      <c r="R106" s="405"/>
    </row>
    <row r="107" spans="1:18" s="26" customFormat="1" ht="20.100000000000001" customHeight="1" x14ac:dyDescent="0.3">
      <c r="A107" s="2333"/>
      <c r="B107" s="1685" t="s">
        <v>104</v>
      </c>
      <c r="C107" s="1687">
        <f>SUM(D107:G107)</f>
        <v>5620.0700000000006</v>
      </c>
      <c r="D107" s="1691">
        <v>0</v>
      </c>
      <c r="E107" s="1687">
        <f>экология!E37</f>
        <v>5205.47</v>
      </c>
      <c r="F107" s="1691">
        <f>экология!E38</f>
        <v>414.6</v>
      </c>
      <c r="G107" s="1691">
        <v>0</v>
      </c>
      <c r="H107" s="1683"/>
      <c r="I107" s="1683"/>
      <c r="J107" s="1683"/>
      <c r="K107" s="1683"/>
      <c r="L107" s="1683"/>
      <c r="M107" s="1683"/>
      <c r="N107" s="1683"/>
      <c r="O107" s="1683"/>
      <c r="P107" s="1691">
        <v>0</v>
      </c>
      <c r="Q107" s="407"/>
      <c r="R107" s="405"/>
    </row>
    <row r="108" spans="1:18" s="26" customFormat="1" ht="20.100000000000001" customHeight="1" x14ac:dyDescent="0.3">
      <c r="A108" s="2333"/>
      <c r="B108" s="1685" t="s">
        <v>105</v>
      </c>
      <c r="C108" s="1687">
        <f>C107/C106*100</f>
        <v>83.148323221025322</v>
      </c>
      <c r="D108" s="1687">
        <v>0</v>
      </c>
      <c r="E108" s="1687">
        <f>E107/E106*100</f>
        <v>82.056152552338588</v>
      </c>
      <c r="F108" s="1687">
        <f>F107/F106*100</f>
        <v>99.831447146640983</v>
      </c>
      <c r="G108" s="1687">
        <v>0</v>
      </c>
      <c r="H108" s="1683"/>
      <c r="I108" s="1683"/>
      <c r="J108" s="1683"/>
      <c r="K108" s="1683"/>
      <c r="L108" s="1683"/>
      <c r="M108" s="1683"/>
      <c r="N108" s="1683"/>
      <c r="O108" s="1683"/>
      <c r="P108" s="1687">
        <v>0</v>
      </c>
      <c r="Q108" s="407"/>
      <c r="R108" s="405"/>
    </row>
    <row r="109" spans="1:18" s="26" customFormat="1" ht="32.25" customHeight="1" x14ac:dyDescent="0.3">
      <c r="A109" s="2333" t="s">
        <v>470</v>
      </c>
      <c r="B109" s="1690" t="s">
        <v>1401</v>
      </c>
      <c r="C109" s="1687">
        <f>D109+E109+F109</f>
        <v>23493.71</v>
      </c>
      <c r="D109" s="1687">
        <v>0</v>
      </c>
      <c r="E109" s="1687">
        <f>экология!D51</f>
        <v>0</v>
      </c>
      <c r="F109" s="1687">
        <f>экология!D52</f>
        <v>23493.71</v>
      </c>
      <c r="G109" s="1687">
        <v>0</v>
      </c>
      <c r="H109" s="1683"/>
      <c r="I109" s="1683"/>
      <c r="J109" s="1683"/>
      <c r="K109" s="1683"/>
      <c r="L109" s="1683"/>
      <c r="M109" s="1683"/>
      <c r="N109" s="1683"/>
      <c r="O109" s="1683"/>
      <c r="P109" s="1687">
        <v>0</v>
      </c>
      <c r="Q109" s="407"/>
      <c r="R109" s="405"/>
    </row>
    <row r="110" spans="1:18" s="26" customFormat="1" ht="20.100000000000001" customHeight="1" x14ac:dyDescent="0.3">
      <c r="A110" s="2333"/>
      <c r="B110" s="1685" t="s">
        <v>104</v>
      </c>
      <c r="C110" s="1687">
        <f>D110+E110+F110</f>
        <v>23493.71</v>
      </c>
      <c r="D110" s="1687">
        <v>0</v>
      </c>
      <c r="E110" s="1687">
        <f>0</f>
        <v>0</v>
      </c>
      <c r="F110" s="1687">
        <f>экология!E52</f>
        <v>23493.71</v>
      </c>
      <c r="G110" s="1687">
        <v>0</v>
      </c>
      <c r="H110" s="1683"/>
      <c r="I110" s="1683"/>
      <c r="J110" s="1683"/>
      <c r="K110" s="1683"/>
      <c r="L110" s="1683"/>
      <c r="M110" s="1683"/>
      <c r="N110" s="1683"/>
      <c r="O110" s="1683"/>
      <c r="P110" s="1687">
        <v>0</v>
      </c>
      <c r="Q110" s="407"/>
      <c r="R110" s="405"/>
    </row>
    <row r="111" spans="1:18" s="26" customFormat="1" ht="20.100000000000001" customHeight="1" x14ac:dyDescent="0.3">
      <c r="A111" s="2333"/>
      <c r="B111" s="1685" t="s">
        <v>105</v>
      </c>
      <c r="C111" s="1687">
        <f>C110/C109*100</f>
        <v>100</v>
      </c>
      <c r="D111" s="1687">
        <v>0</v>
      </c>
      <c r="E111" s="1687">
        <v>0</v>
      </c>
      <c r="F111" s="1687">
        <f>F110/F109*100</f>
        <v>100</v>
      </c>
      <c r="G111" s="1687">
        <v>0</v>
      </c>
      <c r="H111" s="1683"/>
      <c r="I111" s="1683"/>
      <c r="J111" s="1683"/>
      <c r="K111" s="1683"/>
      <c r="L111" s="1683"/>
      <c r="M111" s="1683"/>
      <c r="N111" s="1683"/>
      <c r="O111" s="1683"/>
      <c r="P111" s="1687">
        <v>0</v>
      </c>
      <c r="Q111" s="407"/>
      <c r="R111" s="405"/>
    </row>
    <row r="112" spans="1:18" s="1705" customFormat="1" ht="35.25" customHeight="1" x14ac:dyDescent="0.3">
      <c r="A112" s="2341" t="s">
        <v>135</v>
      </c>
      <c r="B112" s="545" t="s">
        <v>136</v>
      </c>
      <c r="C112" s="844">
        <f>D112+E112+F112+G112</f>
        <v>230046.12300000005</v>
      </c>
      <c r="D112" s="1709">
        <f>D115+D118+D121+D124+D130+D133</f>
        <v>0</v>
      </c>
      <c r="E112" s="1709">
        <f>E115+E118+E121+E124+E130+E133</f>
        <v>25796</v>
      </c>
      <c r="F112" s="1709">
        <f>F115+F118+F121+F124+F130+F133</f>
        <v>204250.12300000005</v>
      </c>
      <c r="G112" s="1709">
        <f t="shared" ref="G112:O113" si="8">G115+G118+G121+G124+G130+G133</f>
        <v>0</v>
      </c>
      <c r="H112" s="1709">
        <f t="shared" si="8"/>
        <v>128411.63999999998</v>
      </c>
      <c r="I112" s="1709">
        <f t="shared" si="8"/>
        <v>0</v>
      </c>
      <c r="J112" s="1709">
        <f t="shared" si="8"/>
        <v>2553</v>
      </c>
      <c r="K112" s="1709">
        <f t="shared" si="8"/>
        <v>117330.04000000001</v>
      </c>
      <c r="L112" s="1709">
        <f t="shared" si="8"/>
        <v>8528.6</v>
      </c>
      <c r="M112" s="1709">
        <f t="shared" si="8"/>
        <v>48397.808000000005</v>
      </c>
      <c r="N112" s="1709">
        <f t="shared" si="8"/>
        <v>33683.40800000001</v>
      </c>
      <c r="O112" s="1709">
        <f t="shared" si="8"/>
        <v>0</v>
      </c>
      <c r="P112" s="1709">
        <f t="shared" ref="P112" si="9">P115+P118+P121+P124+P130+P133</f>
        <v>0</v>
      </c>
      <c r="Q112" s="407"/>
      <c r="R112" s="96"/>
    </row>
    <row r="113" spans="1:18" ht="20.100000000000001" customHeight="1" x14ac:dyDescent="0.3">
      <c r="A113" s="2341"/>
      <c r="B113" s="1685" t="s">
        <v>104</v>
      </c>
      <c r="C113" s="844">
        <f t="shared" ref="C113:C134" si="10">D113+E113+F113+G113</f>
        <v>200283.519</v>
      </c>
      <c r="D113" s="1709">
        <f>D116+D119+D122+D125+D131+D134</f>
        <v>0</v>
      </c>
      <c r="E113" s="1709">
        <f>E116</f>
        <v>15754.5</v>
      </c>
      <c r="F113" s="1709">
        <f>F116+F119+F122+F125+F131+F134</f>
        <v>184529.019</v>
      </c>
      <c r="G113" s="1709">
        <f t="shared" si="8"/>
        <v>0</v>
      </c>
      <c r="H113" s="1683"/>
      <c r="I113" s="1683"/>
      <c r="J113" s="1683"/>
      <c r="K113" s="1683"/>
      <c r="L113" s="1683"/>
      <c r="M113" s="1683"/>
      <c r="N113" s="1683"/>
      <c r="O113" s="1695"/>
      <c r="P113" s="1709">
        <f t="shared" ref="P113" si="11">P116+P119+P122+P125+P131+P134</f>
        <v>0</v>
      </c>
      <c r="Q113" s="407"/>
      <c r="R113" s="96"/>
    </row>
    <row r="114" spans="1:18" ht="20.100000000000001" customHeight="1" x14ac:dyDescent="0.3">
      <c r="A114" s="2341"/>
      <c r="B114" s="1685" t="s">
        <v>105</v>
      </c>
      <c r="C114" s="844">
        <f>C113/C112*100</f>
        <v>87.062331843775496</v>
      </c>
      <c r="D114" s="1709">
        <v>0</v>
      </c>
      <c r="E114" s="1709">
        <f>E113/E112*100</f>
        <v>61.073422236005584</v>
      </c>
      <c r="F114" s="1709">
        <f>F113/F112*100</f>
        <v>90.3446305390964</v>
      </c>
      <c r="G114" s="1709">
        <v>0</v>
      </c>
      <c r="H114" s="1683"/>
      <c r="I114" s="1683"/>
      <c r="J114" s="1683"/>
      <c r="K114" s="1683"/>
      <c r="L114" s="1683"/>
      <c r="M114" s="1683"/>
      <c r="N114" s="1683"/>
      <c r="O114" s="1695"/>
      <c r="P114" s="1709">
        <v>0</v>
      </c>
      <c r="Q114" s="407"/>
      <c r="R114" s="96"/>
    </row>
    <row r="115" spans="1:18" ht="38.25" customHeight="1" x14ac:dyDescent="0.3">
      <c r="A115" s="2337" t="s">
        <v>137</v>
      </c>
      <c r="B115" s="1688" t="s">
        <v>307</v>
      </c>
      <c r="C115" s="1687">
        <f t="shared" si="10"/>
        <v>148963.601</v>
      </c>
      <c r="D115" s="1691">
        <f>0</f>
        <v>0</v>
      </c>
      <c r="E115" s="1691">
        <f>'Безопасность '!D59</f>
        <v>25796</v>
      </c>
      <c r="F115" s="1691">
        <f>'Безопасность '!D60</f>
        <v>123167.601</v>
      </c>
      <c r="G115" s="1691">
        <f>0</f>
        <v>0</v>
      </c>
      <c r="H115" s="1683">
        <f>I115+J115+K115+L115</f>
        <v>59923.56</v>
      </c>
      <c r="I115" s="1692">
        <v>0</v>
      </c>
      <c r="J115" s="1692">
        <v>0</v>
      </c>
      <c r="K115" s="1692">
        <v>51394.96</v>
      </c>
      <c r="L115" s="1692">
        <v>8528.6</v>
      </c>
      <c r="M115" s="1683">
        <f>C115-H115</f>
        <v>89040.040999999997</v>
      </c>
      <c r="N115" s="1694">
        <f>F115-K115</f>
        <v>71772.641000000003</v>
      </c>
      <c r="O115" s="1695"/>
      <c r="P115" s="1691">
        <f>0</f>
        <v>0</v>
      </c>
      <c r="Q115" s="97"/>
      <c r="R115" s="96"/>
    </row>
    <row r="116" spans="1:18" ht="20.100000000000001" customHeight="1" x14ac:dyDescent="0.3">
      <c r="A116" s="2337"/>
      <c r="B116" s="1685" t="s">
        <v>104</v>
      </c>
      <c r="C116" s="1687">
        <f t="shared" si="10"/>
        <v>130274.8</v>
      </c>
      <c r="D116" s="1691">
        <f>0</f>
        <v>0</v>
      </c>
      <c r="E116" s="1691">
        <f>'Безопасность '!E59</f>
        <v>15754.5</v>
      </c>
      <c r="F116" s="1691">
        <f>'Безопасность '!E60</f>
        <v>114520.3</v>
      </c>
      <c r="G116" s="1691">
        <f>0</f>
        <v>0</v>
      </c>
      <c r="H116" s="1683"/>
      <c r="I116" s="1692"/>
      <c r="J116" s="1692"/>
      <c r="K116" s="1692"/>
      <c r="L116" s="1692"/>
      <c r="M116" s="1683"/>
      <c r="N116" s="1694"/>
      <c r="O116" s="1695"/>
      <c r="P116" s="1691">
        <f>0</f>
        <v>0</v>
      </c>
      <c r="Q116" s="97"/>
      <c r="R116" s="96"/>
    </row>
    <row r="117" spans="1:18" ht="20.100000000000001" customHeight="1" x14ac:dyDescent="0.3">
      <c r="A117" s="2337"/>
      <c r="B117" s="1685" t="s">
        <v>105</v>
      </c>
      <c r="C117" s="1687">
        <f>C116/C115*100</f>
        <v>87.454115720524243</v>
      </c>
      <c r="D117" s="1691">
        <v>0</v>
      </c>
      <c r="E117" s="1691">
        <f>E116/E115*100</f>
        <v>61.073422236005584</v>
      </c>
      <c r="F117" s="1691">
        <f>F116/F115*100</f>
        <v>92.979240539076514</v>
      </c>
      <c r="G117" s="1691">
        <v>0</v>
      </c>
      <c r="H117" s="1683"/>
      <c r="I117" s="1692"/>
      <c r="J117" s="1692"/>
      <c r="K117" s="1692"/>
      <c r="L117" s="1692"/>
      <c r="M117" s="1683"/>
      <c r="N117" s="1694"/>
      <c r="O117" s="1695"/>
      <c r="P117" s="1691">
        <v>0</v>
      </c>
      <c r="Q117" s="97"/>
      <c r="R117" s="96"/>
    </row>
    <row r="118" spans="1:18" ht="58.5" customHeight="1" x14ac:dyDescent="0.3">
      <c r="A118" s="2337" t="s">
        <v>138</v>
      </c>
      <c r="B118" s="1690" t="s">
        <v>1175</v>
      </c>
      <c r="C118" s="1687">
        <f t="shared" si="10"/>
        <v>9321.2000000000007</v>
      </c>
      <c r="D118" s="1691">
        <v>0</v>
      </c>
      <c r="E118" s="1691">
        <v>0</v>
      </c>
      <c r="F118" s="1691">
        <f>'Безопасность '!D79</f>
        <v>9321.2000000000007</v>
      </c>
      <c r="G118" s="1691">
        <v>0</v>
      </c>
      <c r="H118" s="1683">
        <f>I118+J118+K118+L118</f>
        <v>46127.99</v>
      </c>
      <c r="I118" s="1692">
        <v>0</v>
      </c>
      <c r="J118" s="1692">
        <v>0</v>
      </c>
      <c r="K118" s="1692">
        <v>46127.99</v>
      </c>
      <c r="L118" s="1692">
        <v>0</v>
      </c>
      <c r="M118" s="1683">
        <f>C118-H118</f>
        <v>-36806.789999999994</v>
      </c>
      <c r="N118" s="1694">
        <f>F118-K118</f>
        <v>-36806.789999999994</v>
      </c>
      <c r="O118" s="1695"/>
      <c r="P118" s="1691">
        <v>0</v>
      </c>
      <c r="Q118" s="97"/>
      <c r="R118" s="96"/>
    </row>
    <row r="119" spans="1:18" ht="20.100000000000001" customHeight="1" x14ac:dyDescent="0.3">
      <c r="A119" s="2337"/>
      <c r="B119" s="1685" t="s">
        <v>104</v>
      </c>
      <c r="C119" s="1687">
        <f t="shared" si="10"/>
        <v>8821.4</v>
      </c>
      <c r="D119" s="1691">
        <v>0</v>
      </c>
      <c r="E119" s="1691">
        <v>0</v>
      </c>
      <c r="F119" s="1691">
        <f>'Безопасность '!E79</f>
        <v>8821.4</v>
      </c>
      <c r="G119" s="1691">
        <v>0</v>
      </c>
      <c r="H119" s="1683"/>
      <c r="I119" s="1692"/>
      <c r="J119" s="1692"/>
      <c r="K119" s="1692"/>
      <c r="L119" s="1692"/>
      <c r="M119" s="1683"/>
      <c r="N119" s="1694"/>
      <c r="O119" s="1695"/>
      <c r="P119" s="1691">
        <v>0</v>
      </c>
      <c r="Q119" s="97"/>
      <c r="R119" s="96"/>
    </row>
    <row r="120" spans="1:18" ht="20.100000000000001" customHeight="1" x14ac:dyDescent="0.3">
      <c r="A120" s="2337"/>
      <c r="B120" s="1685" t="s">
        <v>105</v>
      </c>
      <c r="C120" s="1687">
        <f>C119/C118*100</f>
        <v>94.63802943826974</v>
      </c>
      <c r="D120" s="1691">
        <v>0</v>
      </c>
      <c r="E120" s="1691">
        <v>0</v>
      </c>
      <c r="F120" s="1691">
        <f>F119/F118*100</f>
        <v>94.63802943826974</v>
      </c>
      <c r="G120" s="1691">
        <v>0</v>
      </c>
      <c r="H120" s="1683"/>
      <c r="I120" s="1692"/>
      <c r="J120" s="1692"/>
      <c r="K120" s="1692"/>
      <c r="L120" s="1692"/>
      <c r="M120" s="1683"/>
      <c r="N120" s="1694"/>
      <c r="O120" s="1695"/>
      <c r="P120" s="1691">
        <v>0</v>
      </c>
      <c r="Q120" s="97"/>
      <c r="R120" s="96"/>
    </row>
    <row r="121" spans="1:18" ht="58.5" customHeight="1" x14ac:dyDescent="0.3">
      <c r="A121" s="2337" t="s">
        <v>139</v>
      </c>
      <c r="B121" s="1688" t="s">
        <v>1618</v>
      </c>
      <c r="C121" s="1687">
        <f t="shared" si="10"/>
        <v>1686.7</v>
      </c>
      <c r="D121" s="1691">
        <v>0</v>
      </c>
      <c r="E121" s="1691">
        <v>0</v>
      </c>
      <c r="F121" s="1691">
        <f>'Безопасность '!D92</f>
        <v>1686.7</v>
      </c>
      <c r="G121" s="1691">
        <v>0</v>
      </c>
      <c r="H121" s="1683">
        <f>I121+J121+K121+L121</f>
        <v>821.44</v>
      </c>
      <c r="I121" s="1692">
        <v>0</v>
      </c>
      <c r="J121" s="1692">
        <v>0</v>
      </c>
      <c r="K121" s="1692">
        <v>821.44</v>
      </c>
      <c r="L121" s="1692">
        <v>0</v>
      </c>
      <c r="M121" s="1683">
        <f>C121-H121</f>
        <v>865.26</v>
      </c>
      <c r="N121" s="1694">
        <f>F121-K121</f>
        <v>865.26</v>
      </c>
      <c r="O121" s="1695"/>
      <c r="P121" s="1691">
        <v>0</v>
      </c>
      <c r="Q121" s="97"/>
      <c r="R121" s="96"/>
    </row>
    <row r="122" spans="1:18" ht="20.100000000000001" customHeight="1" x14ac:dyDescent="0.3">
      <c r="A122" s="2337"/>
      <c r="B122" s="1685" t="s">
        <v>104</v>
      </c>
      <c r="C122" s="1687">
        <f t="shared" si="10"/>
        <v>1570.3</v>
      </c>
      <c r="D122" s="1691">
        <v>0</v>
      </c>
      <c r="E122" s="1691">
        <v>0</v>
      </c>
      <c r="F122" s="1691">
        <f>'Безопасность '!E92</f>
        <v>1570.3</v>
      </c>
      <c r="G122" s="1691">
        <v>0</v>
      </c>
      <c r="H122" s="1683"/>
      <c r="I122" s="1692"/>
      <c r="J122" s="1692"/>
      <c r="K122" s="1692"/>
      <c r="L122" s="1692"/>
      <c r="M122" s="1683"/>
      <c r="N122" s="1694"/>
      <c r="O122" s="1695"/>
      <c r="P122" s="1691">
        <v>0</v>
      </c>
      <c r="Q122" s="97"/>
      <c r="R122" s="96"/>
    </row>
    <row r="123" spans="1:18" ht="20.100000000000001" customHeight="1" x14ac:dyDescent="0.3">
      <c r="A123" s="2337"/>
      <c r="B123" s="1685" t="s">
        <v>105</v>
      </c>
      <c r="C123" s="1687">
        <f>C122/C121*100</f>
        <v>93.098950613624226</v>
      </c>
      <c r="D123" s="1691">
        <v>0</v>
      </c>
      <c r="E123" s="1691">
        <v>0</v>
      </c>
      <c r="F123" s="1691">
        <f>F122/F121*100</f>
        <v>93.098950613624226</v>
      </c>
      <c r="G123" s="1691">
        <v>0</v>
      </c>
      <c r="H123" s="1683"/>
      <c r="I123" s="1692"/>
      <c r="J123" s="1692"/>
      <c r="K123" s="1692"/>
      <c r="L123" s="1692"/>
      <c r="M123" s="1683"/>
      <c r="N123" s="1694"/>
      <c r="O123" s="1695"/>
      <c r="P123" s="1691">
        <v>0</v>
      </c>
      <c r="Q123" s="97"/>
      <c r="R123" s="96"/>
    </row>
    <row r="124" spans="1:18" ht="36.75" customHeight="1" x14ac:dyDescent="0.3">
      <c r="A124" s="2337" t="s">
        <v>140</v>
      </c>
      <c r="B124" s="1688" t="s">
        <v>1619</v>
      </c>
      <c r="C124" s="1687">
        <f t="shared" si="10"/>
        <v>16837.947</v>
      </c>
      <c r="D124" s="1691">
        <v>0</v>
      </c>
      <c r="E124" s="1691">
        <v>0</v>
      </c>
      <c r="F124" s="1691">
        <f>'Безопасность '!D140</f>
        <v>16837.947</v>
      </c>
      <c r="G124" s="1691">
        <v>0</v>
      </c>
      <c r="H124" s="1683">
        <f>I124+J124+K124+L124</f>
        <v>21538.65</v>
      </c>
      <c r="I124" s="1692">
        <v>0</v>
      </c>
      <c r="J124" s="1692">
        <v>2553</v>
      </c>
      <c r="K124" s="1692">
        <v>18985.650000000001</v>
      </c>
      <c r="L124" s="1692">
        <v>0</v>
      </c>
      <c r="M124" s="1683">
        <f>C124-H124</f>
        <v>-4700.7030000000013</v>
      </c>
      <c r="N124" s="1694">
        <f>F124-K124</f>
        <v>-2147.7030000000013</v>
      </c>
      <c r="O124" s="1695"/>
      <c r="P124" s="1691">
        <v>0</v>
      </c>
      <c r="Q124" s="97"/>
      <c r="R124" s="96"/>
    </row>
    <row r="125" spans="1:18" ht="19.5" customHeight="1" x14ac:dyDescent="0.3">
      <c r="A125" s="2337"/>
      <c r="B125" s="1685" t="s">
        <v>104</v>
      </c>
      <c r="C125" s="1687">
        <f t="shared" si="10"/>
        <v>6431.9440000000004</v>
      </c>
      <c r="D125" s="1691">
        <v>0</v>
      </c>
      <c r="E125" s="1691">
        <v>0</v>
      </c>
      <c r="F125" s="1691">
        <f>'Безопасность '!E140</f>
        <v>6431.9440000000004</v>
      </c>
      <c r="G125" s="1691">
        <v>0</v>
      </c>
      <c r="H125" s="1683"/>
      <c r="I125" s="1692"/>
      <c r="J125" s="1692"/>
      <c r="K125" s="1692"/>
      <c r="L125" s="1692"/>
      <c r="M125" s="1683"/>
      <c r="N125" s="1694"/>
      <c r="O125" s="1695"/>
      <c r="P125" s="1691">
        <v>0</v>
      </c>
      <c r="Q125" s="97"/>
      <c r="R125" s="96"/>
    </row>
    <row r="126" spans="1:18" ht="24.75" customHeight="1" x14ac:dyDescent="0.3">
      <c r="A126" s="2337"/>
      <c r="B126" s="1685" t="s">
        <v>105</v>
      </c>
      <c r="C126" s="1687">
        <f>C125/C124*100</f>
        <v>38.199098738106258</v>
      </c>
      <c r="D126" s="1691">
        <v>0</v>
      </c>
      <c r="E126" s="1691">
        <v>0</v>
      </c>
      <c r="F126" s="1691">
        <f>F125/F124*100</f>
        <v>38.199098738106258</v>
      </c>
      <c r="G126" s="1691">
        <v>0</v>
      </c>
      <c r="H126" s="1683"/>
      <c r="I126" s="1692"/>
      <c r="J126" s="1692"/>
      <c r="K126" s="1692"/>
      <c r="L126" s="1692"/>
      <c r="M126" s="1683"/>
      <c r="N126" s="1694"/>
      <c r="O126" s="1695"/>
      <c r="P126" s="1691">
        <v>0</v>
      </c>
      <c r="Q126" s="97"/>
      <c r="R126" s="96"/>
    </row>
    <row r="127" spans="1:18" ht="28.5" hidden="1" customHeight="1" x14ac:dyDescent="0.3">
      <c r="A127" s="2337" t="s">
        <v>141</v>
      </c>
      <c r="B127" s="1688" t="s">
        <v>808</v>
      </c>
      <c r="C127" s="1687">
        <f t="shared" si="10"/>
        <v>0</v>
      </c>
      <c r="D127" s="1691">
        <v>0</v>
      </c>
      <c r="E127" s="1691">
        <v>0</v>
      </c>
      <c r="F127" s="1691">
        <v>0</v>
      </c>
      <c r="G127" s="1691">
        <v>0</v>
      </c>
      <c r="H127" s="1683">
        <f>I127+J127+K127+L127</f>
        <v>100</v>
      </c>
      <c r="I127" s="1692">
        <v>0</v>
      </c>
      <c r="J127" s="1692">
        <v>0</v>
      </c>
      <c r="K127" s="1692">
        <v>100</v>
      </c>
      <c r="L127" s="1692">
        <v>0</v>
      </c>
      <c r="M127" s="1683">
        <f>C127-H127</f>
        <v>-100</v>
      </c>
      <c r="N127" s="1694">
        <f>F127-K127</f>
        <v>-100</v>
      </c>
      <c r="O127" s="1695"/>
      <c r="P127" s="1691">
        <v>0</v>
      </c>
      <c r="Q127" s="97"/>
      <c r="R127" s="96"/>
    </row>
    <row r="128" spans="1:18" ht="20.100000000000001" hidden="1" customHeight="1" x14ac:dyDescent="0.3">
      <c r="A128" s="2337"/>
      <c r="B128" s="1685" t="s">
        <v>104</v>
      </c>
      <c r="C128" s="1687">
        <f t="shared" si="10"/>
        <v>0</v>
      </c>
      <c r="D128" s="1691">
        <v>0</v>
      </c>
      <c r="E128" s="1691">
        <v>0</v>
      </c>
      <c r="F128" s="1691">
        <v>0</v>
      </c>
      <c r="G128" s="1691">
        <v>0</v>
      </c>
      <c r="H128" s="1683"/>
      <c r="I128" s="1692"/>
      <c r="J128" s="1692"/>
      <c r="K128" s="1692"/>
      <c r="L128" s="1692"/>
      <c r="M128" s="1683"/>
      <c r="N128" s="1694"/>
      <c r="O128" s="1695"/>
      <c r="P128" s="1691">
        <v>0</v>
      </c>
      <c r="Q128" s="97"/>
      <c r="R128" s="96"/>
    </row>
    <row r="129" spans="1:18" ht="20.100000000000001" hidden="1" customHeight="1" x14ac:dyDescent="0.3">
      <c r="A129" s="2337"/>
      <c r="B129" s="1685" t="s">
        <v>105</v>
      </c>
      <c r="C129" s="1687">
        <v>0</v>
      </c>
      <c r="D129" s="1691">
        <v>0</v>
      </c>
      <c r="E129" s="1691">
        <v>0</v>
      </c>
      <c r="F129" s="1691">
        <v>0</v>
      </c>
      <c r="G129" s="1691">
        <v>0</v>
      </c>
      <c r="H129" s="1683"/>
      <c r="I129" s="1692"/>
      <c r="J129" s="1692"/>
      <c r="K129" s="1692"/>
      <c r="L129" s="1692"/>
      <c r="M129" s="1683"/>
      <c r="N129" s="1694"/>
      <c r="O129" s="1695"/>
      <c r="P129" s="1691">
        <v>0</v>
      </c>
      <c r="Q129" s="97"/>
      <c r="R129" s="96"/>
    </row>
    <row r="130" spans="1:18" ht="64.5" customHeight="1" x14ac:dyDescent="0.3">
      <c r="A130" s="2337" t="s">
        <v>141</v>
      </c>
      <c r="B130" s="1688" t="s">
        <v>1620</v>
      </c>
      <c r="C130" s="1687">
        <f>D130+E130+F130+G130</f>
        <v>4229.0749999999998</v>
      </c>
      <c r="D130" s="1691">
        <f>0</f>
        <v>0</v>
      </c>
      <c r="E130" s="1691">
        <f>0</f>
        <v>0</v>
      </c>
      <c r="F130" s="1691">
        <f>'Безопасность '!D147</f>
        <v>4229.0749999999998</v>
      </c>
      <c r="G130" s="1691">
        <f>0</f>
        <v>0</v>
      </c>
      <c r="H130" s="1683"/>
      <c r="I130" s="1692"/>
      <c r="J130" s="1692"/>
      <c r="K130" s="1692"/>
      <c r="L130" s="1692"/>
      <c r="M130" s="1683"/>
      <c r="N130" s="1694"/>
      <c r="O130" s="1695"/>
      <c r="P130" s="1691">
        <f>0</f>
        <v>0</v>
      </c>
      <c r="Q130" s="97"/>
      <c r="R130" s="96"/>
    </row>
    <row r="131" spans="1:18" ht="20.100000000000001" customHeight="1" x14ac:dyDescent="0.3">
      <c r="A131" s="2337"/>
      <c r="B131" s="1685" t="s">
        <v>104</v>
      </c>
      <c r="C131" s="1687">
        <f>D131+E131+F131+G131</f>
        <v>4229.0749999999998</v>
      </c>
      <c r="D131" s="1691">
        <f>0</f>
        <v>0</v>
      </c>
      <c r="E131" s="1691">
        <f>0</f>
        <v>0</v>
      </c>
      <c r="F131" s="1691">
        <f>'Безопасность '!E147</f>
        <v>4229.0749999999998</v>
      </c>
      <c r="G131" s="1691">
        <f>0</f>
        <v>0</v>
      </c>
      <c r="H131" s="1683"/>
      <c r="I131" s="1692"/>
      <c r="J131" s="1692"/>
      <c r="K131" s="1692"/>
      <c r="L131" s="1692"/>
      <c r="M131" s="1683"/>
      <c r="N131" s="1694"/>
      <c r="O131" s="1695"/>
      <c r="P131" s="1691">
        <f>0</f>
        <v>0</v>
      </c>
      <c r="Q131" s="97"/>
      <c r="R131" s="96"/>
    </row>
    <row r="132" spans="1:18" ht="20.100000000000001" customHeight="1" x14ac:dyDescent="0.3">
      <c r="A132" s="2337"/>
      <c r="B132" s="1685" t="s">
        <v>105</v>
      </c>
      <c r="C132" s="1687">
        <f>F132</f>
        <v>100</v>
      </c>
      <c r="D132" s="1691">
        <f>0</f>
        <v>0</v>
      </c>
      <c r="E132" s="1691">
        <f>0</f>
        <v>0</v>
      </c>
      <c r="F132" s="1691">
        <f>F131/F130*100</f>
        <v>100</v>
      </c>
      <c r="G132" s="1691">
        <f>0</f>
        <v>0</v>
      </c>
      <c r="H132" s="1683"/>
      <c r="I132" s="1692"/>
      <c r="J132" s="1692"/>
      <c r="K132" s="1692"/>
      <c r="L132" s="1692"/>
      <c r="M132" s="1683"/>
      <c r="N132" s="1694"/>
      <c r="O132" s="1695"/>
      <c r="P132" s="1691">
        <f>0</f>
        <v>0</v>
      </c>
      <c r="Q132" s="97"/>
      <c r="R132" s="96"/>
    </row>
    <row r="133" spans="1:18" ht="18.75" x14ac:dyDescent="0.3">
      <c r="A133" s="2337" t="s">
        <v>142</v>
      </c>
      <c r="B133" s="1690" t="s">
        <v>809</v>
      </c>
      <c r="C133" s="1687">
        <f t="shared" si="10"/>
        <v>49007.6</v>
      </c>
      <c r="D133" s="1691">
        <v>0</v>
      </c>
      <c r="E133" s="1691">
        <f>0</f>
        <v>0</v>
      </c>
      <c r="F133" s="1691">
        <f>'Безопасность '!D163</f>
        <v>49007.6</v>
      </c>
      <c r="G133" s="1691">
        <v>0</v>
      </c>
      <c r="H133" s="1683"/>
      <c r="I133" s="1694"/>
      <c r="J133" s="1694"/>
      <c r="K133" s="1694"/>
      <c r="L133" s="1694"/>
      <c r="M133" s="1695"/>
      <c r="N133" s="1695"/>
      <c r="O133" s="1695"/>
      <c r="P133" s="1691">
        <v>0</v>
      </c>
      <c r="Q133" s="97"/>
      <c r="R133" s="96"/>
    </row>
    <row r="134" spans="1:18" ht="18.75" x14ac:dyDescent="0.3">
      <c r="A134" s="2337"/>
      <c r="B134" s="1685" t="s">
        <v>104</v>
      </c>
      <c r="C134" s="1687">
        <f t="shared" si="10"/>
        <v>48956</v>
      </c>
      <c r="D134" s="1691">
        <v>0</v>
      </c>
      <c r="E134" s="1691">
        <f>0</f>
        <v>0</v>
      </c>
      <c r="F134" s="1691">
        <f>'Безопасность '!E163</f>
        <v>48956</v>
      </c>
      <c r="G134" s="1691">
        <v>0</v>
      </c>
      <c r="H134" s="1683"/>
      <c r="I134" s="1694"/>
      <c r="J134" s="1694"/>
      <c r="K134" s="1694"/>
      <c r="L134" s="1694"/>
      <c r="M134" s="1695"/>
      <c r="N134" s="1695"/>
      <c r="O134" s="1695"/>
      <c r="P134" s="1691">
        <v>0</v>
      </c>
      <c r="Q134" s="97"/>
      <c r="R134" s="96"/>
    </row>
    <row r="135" spans="1:18" ht="31.5" customHeight="1" x14ac:dyDescent="0.3">
      <c r="A135" s="2337"/>
      <c r="B135" s="1685" t="s">
        <v>105</v>
      </c>
      <c r="C135" s="1687">
        <f>C134/C133*100</f>
        <v>99.894710208212615</v>
      </c>
      <c r="D135" s="1691">
        <v>0</v>
      </c>
      <c r="E135" s="1691">
        <v>0</v>
      </c>
      <c r="F135" s="1687">
        <f>F134/F133*100</f>
        <v>99.894710208212615</v>
      </c>
      <c r="G135" s="1691">
        <v>0</v>
      </c>
      <c r="H135" s="1683"/>
      <c r="I135" s="1694"/>
      <c r="J135" s="1694"/>
      <c r="K135" s="1694"/>
      <c r="L135" s="1694"/>
      <c r="M135" s="1695"/>
      <c r="N135" s="1695"/>
      <c r="O135" s="1695"/>
      <c r="P135" s="1691">
        <v>0</v>
      </c>
      <c r="Q135" s="97"/>
      <c r="R135" s="96"/>
    </row>
    <row r="136" spans="1:18" ht="25.5" customHeight="1" x14ac:dyDescent="0.3">
      <c r="A136" s="2336" t="s">
        <v>143</v>
      </c>
      <c r="B136" s="1682" t="s">
        <v>144</v>
      </c>
      <c r="C136" s="1709">
        <f>D136+E136+F136+G136</f>
        <v>167571.47</v>
      </c>
      <c r="D136" s="1709">
        <f>D142</f>
        <v>1774</v>
      </c>
      <c r="E136" s="1709">
        <f>E139+E142+E145</f>
        <v>140850.1</v>
      </c>
      <c r="F136" s="1709">
        <f>F142</f>
        <v>4593.1000000000004</v>
      </c>
      <c r="G136" s="1709">
        <f>G142</f>
        <v>20354.27</v>
      </c>
      <c r="H136" s="1683">
        <f>I136+J136+K136+L136</f>
        <v>0</v>
      </c>
      <c r="I136" s="1683">
        <f>I139+I151</f>
        <v>0</v>
      </c>
      <c r="J136" s="1683">
        <f>J139+J142+J145+J148</f>
        <v>0</v>
      </c>
      <c r="K136" s="1683">
        <f>K139+K145+K148</f>
        <v>0</v>
      </c>
      <c r="L136" s="1683">
        <f>L139</f>
        <v>0</v>
      </c>
      <c r="M136" s="1683">
        <f>C136-H136</f>
        <v>167571.47</v>
      </c>
      <c r="N136" s="1683">
        <f>F136-K136</f>
        <v>4593.1000000000004</v>
      </c>
      <c r="O136" s="1695"/>
      <c r="P136" s="1709">
        <f>P140</f>
        <v>0</v>
      </c>
      <c r="Q136" s="407"/>
      <c r="R136" s="96"/>
    </row>
    <row r="137" spans="1:18" ht="20.100000000000001" customHeight="1" x14ac:dyDescent="0.3">
      <c r="A137" s="2336"/>
      <c r="B137" s="1685" t="s">
        <v>104</v>
      </c>
      <c r="C137" s="1709">
        <f>D137+E137+F137+G137</f>
        <v>167421.15599999999</v>
      </c>
      <c r="D137" s="1709">
        <f>D143</f>
        <v>1773.99</v>
      </c>
      <c r="E137" s="1709">
        <f>E140+E143+E146</f>
        <v>140699.89300000001</v>
      </c>
      <c r="F137" s="1709">
        <f>F143</f>
        <v>4593.0029999999997</v>
      </c>
      <c r="G137" s="1709">
        <f>G143</f>
        <v>20354.27</v>
      </c>
      <c r="H137" s="1683"/>
      <c r="I137" s="1683"/>
      <c r="J137" s="1683"/>
      <c r="K137" s="1683"/>
      <c r="L137" s="1683"/>
      <c r="M137" s="1683"/>
      <c r="N137" s="1683"/>
      <c r="O137" s="1695"/>
      <c r="P137" s="1709">
        <f>P141</f>
        <v>0</v>
      </c>
      <c r="Q137" s="407"/>
      <c r="R137" s="96"/>
    </row>
    <row r="138" spans="1:18" ht="20.100000000000001" customHeight="1" x14ac:dyDescent="0.3">
      <c r="A138" s="2336"/>
      <c r="B138" s="1685" t="s">
        <v>105</v>
      </c>
      <c r="C138" s="1709">
        <f>C137/C136*100</f>
        <v>99.910298572901453</v>
      </c>
      <c r="D138" s="1709">
        <f>D137/D136*100</f>
        <v>99.999436302142058</v>
      </c>
      <c r="E138" s="1709">
        <f t="shared" ref="E138:G138" si="12">E137/E136*100</f>
        <v>99.893356838227305</v>
      </c>
      <c r="F138" s="1709">
        <f t="shared" si="12"/>
        <v>99.997888136552632</v>
      </c>
      <c r="G138" s="1709">
        <f t="shared" si="12"/>
        <v>100</v>
      </c>
      <c r="H138" s="1683"/>
      <c r="I138" s="1683"/>
      <c r="J138" s="1683"/>
      <c r="K138" s="1683"/>
      <c r="L138" s="1683"/>
      <c r="M138" s="1683"/>
      <c r="N138" s="1683"/>
      <c r="O138" s="1695"/>
      <c r="P138" s="1709">
        <v>0</v>
      </c>
      <c r="Q138" s="407"/>
      <c r="R138" s="96"/>
    </row>
    <row r="139" spans="1:18" ht="50.25" customHeight="1" x14ac:dyDescent="0.3">
      <c r="A139" s="2333" t="s">
        <v>145</v>
      </c>
      <c r="B139" s="1690" t="s">
        <v>1395</v>
      </c>
      <c r="C139" s="1691">
        <f>D139+E139+F139+G139</f>
        <v>996</v>
      </c>
      <c r="D139" s="1691">
        <f>0</f>
        <v>0</v>
      </c>
      <c r="E139" s="1691">
        <f>'Жилище '!D18</f>
        <v>996</v>
      </c>
      <c r="F139" s="1691">
        <v>0</v>
      </c>
      <c r="G139" s="1691">
        <v>0</v>
      </c>
      <c r="H139" s="1689"/>
      <c r="I139" s="1692"/>
      <c r="J139" s="1692"/>
      <c r="K139" s="1692"/>
      <c r="L139" s="1692"/>
      <c r="M139" s="1683"/>
      <c r="N139" s="1694"/>
      <c r="O139" s="1695"/>
      <c r="P139" s="1691">
        <v>0</v>
      </c>
      <c r="Q139" s="97"/>
      <c r="R139" s="96"/>
    </row>
    <row r="140" spans="1:18" ht="20.100000000000001" customHeight="1" x14ac:dyDescent="0.3">
      <c r="A140" s="2333"/>
      <c r="B140" s="1685" t="s">
        <v>104</v>
      </c>
      <c r="C140" s="1691">
        <f>D140+E140+F140+G140</f>
        <v>846.66</v>
      </c>
      <c r="D140" s="1691">
        <v>0</v>
      </c>
      <c r="E140" s="1691">
        <f>'Жилище '!E18</f>
        <v>846.66</v>
      </c>
      <c r="F140" s="1691">
        <v>0</v>
      </c>
      <c r="G140" s="1691">
        <v>0</v>
      </c>
      <c r="H140" s="1689"/>
      <c r="I140" s="1692"/>
      <c r="J140" s="1692"/>
      <c r="K140" s="1692"/>
      <c r="L140" s="1692"/>
      <c r="M140" s="1683"/>
      <c r="N140" s="1694"/>
      <c r="O140" s="1695"/>
      <c r="P140" s="1691">
        <v>0</v>
      </c>
      <c r="Q140" s="97"/>
      <c r="R140" s="96"/>
    </row>
    <row r="141" spans="1:18" ht="20.100000000000001" customHeight="1" x14ac:dyDescent="0.3">
      <c r="A141" s="2333"/>
      <c r="B141" s="1685" t="s">
        <v>105</v>
      </c>
      <c r="C141" s="1691">
        <f>C140/C139*100</f>
        <v>85.006024096385531</v>
      </c>
      <c r="D141" s="1691">
        <v>0</v>
      </c>
      <c r="E141" s="1691">
        <f t="shared" ref="E141" si="13">E140/E139*100</f>
        <v>85.006024096385531</v>
      </c>
      <c r="F141" s="1691">
        <v>0</v>
      </c>
      <c r="G141" s="1691">
        <v>0</v>
      </c>
      <c r="H141" s="1689"/>
      <c r="I141" s="1692"/>
      <c r="J141" s="1692"/>
      <c r="K141" s="1692"/>
      <c r="L141" s="1692"/>
      <c r="M141" s="1683"/>
      <c r="N141" s="1694"/>
      <c r="O141" s="1695"/>
      <c r="P141" s="1691">
        <v>0</v>
      </c>
      <c r="Q141" s="97"/>
      <c r="R141" s="96"/>
    </row>
    <row r="142" spans="1:18" ht="29.25" customHeight="1" x14ac:dyDescent="0.3">
      <c r="A142" s="2333" t="s">
        <v>146</v>
      </c>
      <c r="B142" s="1688" t="s">
        <v>1396</v>
      </c>
      <c r="C142" s="1691">
        <f>D142+E142+F142+G142</f>
        <v>31314.47</v>
      </c>
      <c r="D142" s="1691">
        <f>'Жилище '!D33</f>
        <v>1774</v>
      </c>
      <c r="E142" s="1691">
        <f>'Жилище '!D34</f>
        <v>4593.1000000000004</v>
      </c>
      <c r="F142" s="1691">
        <f>'Жилище '!D35</f>
        <v>4593.1000000000004</v>
      </c>
      <c r="G142" s="1691">
        <f>'Жилище '!D36</f>
        <v>20354.27</v>
      </c>
      <c r="H142" s="1689"/>
      <c r="I142" s="1692"/>
      <c r="J142" s="1692"/>
      <c r="K142" s="1692"/>
      <c r="L142" s="1692"/>
      <c r="M142" s="1683"/>
      <c r="N142" s="1694"/>
      <c r="O142" s="1695"/>
      <c r="P142" s="1691">
        <f>0</f>
        <v>0</v>
      </c>
      <c r="Q142" s="97"/>
      <c r="R142" s="96"/>
    </row>
    <row r="143" spans="1:18" ht="20.100000000000001" customHeight="1" x14ac:dyDescent="0.3">
      <c r="A143" s="2333"/>
      <c r="B143" s="1685" t="s">
        <v>104</v>
      </c>
      <c r="C143" s="1691">
        <f>G143+F143+E143+D143</f>
        <v>31314.266000000003</v>
      </c>
      <c r="D143" s="1691">
        <f>'Жилище '!E33</f>
        <v>1773.99</v>
      </c>
      <c r="E143" s="1691">
        <f>'Жилище '!E34</f>
        <v>4593.0029999999997</v>
      </c>
      <c r="F143" s="1691">
        <f>'Жилище '!E35</f>
        <v>4593.0029999999997</v>
      </c>
      <c r="G143" s="1691">
        <f>'Жилище '!E36</f>
        <v>20354.27</v>
      </c>
      <c r="H143" s="1689"/>
      <c r="I143" s="1692"/>
      <c r="J143" s="1692"/>
      <c r="K143" s="1692"/>
      <c r="L143" s="1692"/>
      <c r="M143" s="1683"/>
      <c r="N143" s="1694"/>
      <c r="O143" s="1695"/>
      <c r="P143" s="1691">
        <f>0</f>
        <v>0</v>
      </c>
      <c r="Q143" s="97"/>
      <c r="R143" s="96"/>
    </row>
    <row r="144" spans="1:18" ht="20.100000000000001" customHeight="1" x14ac:dyDescent="0.3">
      <c r="A144" s="2333"/>
      <c r="B144" s="1685" t="s">
        <v>105</v>
      </c>
      <c r="C144" s="1691">
        <f>C143/C142*100</f>
        <v>99.999348543979835</v>
      </c>
      <c r="D144" s="1691">
        <f>D143/D142*100</f>
        <v>99.999436302142058</v>
      </c>
      <c r="E144" s="1691">
        <f t="shared" ref="E144:G144" si="14">E143/E142*100</f>
        <v>99.997888136552632</v>
      </c>
      <c r="F144" s="1691">
        <f t="shared" si="14"/>
        <v>99.997888136552632</v>
      </c>
      <c r="G144" s="1691">
        <f t="shared" si="14"/>
        <v>100</v>
      </c>
      <c r="H144" s="1689"/>
      <c r="I144" s="1692"/>
      <c r="J144" s="1692"/>
      <c r="K144" s="1692"/>
      <c r="L144" s="1692"/>
      <c r="M144" s="1683"/>
      <c r="N144" s="1694"/>
      <c r="O144" s="1695"/>
      <c r="P144" s="1691">
        <v>0</v>
      </c>
      <c r="Q144" s="97"/>
      <c r="R144" s="96"/>
    </row>
    <row r="145" spans="1:18" ht="60" customHeight="1" x14ac:dyDescent="0.3">
      <c r="A145" s="2333" t="s">
        <v>147</v>
      </c>
      <c r="B145" s="1690" t="s">
        <v>954</v>
      </c>
      <c r="C145" s="1691">
        <f>D145+E145+F145+G145</f>
        <v>135261</v>
      </c>
      <c r="D145" s="1691">
        <f>0</f>
        <v>0</v>
      </c>
      <c r="E145" s="1691">
        <f>'Жилище '!D42</f>
        <v>135261</v>
      </c>
      <c r="F145" s="1691">
        <v>0</v>
      </c>
      <c r="G145" s="1691">
        <v>0</v>
      </c>
      <c r="H145" s="1689"/>
      <c r="I145" s="1692"/>
      <c r="J145" s="1692"/>
      <c r="K145" s="1692"/>
      <c r="L145" s="1692"/>
      <c r="M145" s="1683"/>
      <c r="N145" s="1694"/>
      <c r="O145" s="1695"/>
      <c r="P145" s="1691">
        <v>0</v>
      </c>
      <c r="Q145" s="97"/>
      <c r="R145" s="96"/>
    </row>
    <row r="146" spans="1:18" ht="21.75" customHeight="1" x14ac:dyDescent="0.3">
      <c r="A146" s="2333"/>
      <c r="B146" s="1685" t="s">
        <v>104</v>
      </c>
      <c r="C146" s="1691">
        <f>D146+E146+F146+G146</f>
        <v>135260.23000000001</v>
      </c>
      <c r="D146" s="1691">
        <v>0</v>
      </c>
      <c r="E146" s="1691">
        <f>'Жилище '!E42</f>
        <v>135260.23000000001</v>
      </c>
      <c r="F146" s="1691">
        <v>0</v>
      </c>
      <c r="G146" s="1691">
        <v>0</v>
      </c>
      <c r="H146" s="1689"/>
      <c r="I146" s="1692"/>
      <c r="J146" s="1692"/>
      <c r="K146" s="1692"/>
      <c r="L146" s="1692"/>
      <c r="M146" s="1683"/>
      <c r="N146" s="1694"/>
      <c r="O146" s="1695"/>
      <c r="P146" s="1691">
        <v>0</v>
      </c>
      <c r="Q146" s="97"/>
      <c r="R146" s="96"/>
    </row>
    <row r="147" spans="1:18" ht="20.100000000000001" customHeight="1" x14ac:dyDescent="0.3">
      <c r="A147" s="2333"/>
      <c r="B147" s="1685" t="s">
        <v>105</v>
      </c>
      <c r="C147" s="1691">
        <f>C146/C145*100</f>
        <v>99.999430730217881</v>
      </c>
      <c r="D147" s="1691">
        <v>0</v>
      </c>
      <c r="E147" s="1691">
        <f>E146/E145*100</f>
        <v>99.999430730217881</v>
      </c>
      <c r="F147" s="1691">
        <v>0</v>
      </c>
      <c r="G147" s="1691">
        <v>0</v>
      </c>
      <c r="H147" s="1689"/>
      <c r="I147" s="1692"/>
      <c r="J147" s="1692"/>
      <c r="K147" s="1692"/>
      <c r="L147" s="1692"/>
      <c r="M147" s="1683"/>
      <c r="N147" s="1694"/>
      <c r="O147" s="1695"/>
      <c r="P147" s="1691">
        <v>0</v>
      </c>
      <c r="Q147" s="97"/>
      <c r="R147" s="96"/>
    </row>
    <row r="148" spans="1:18" ht="40.5" customHeight="1" x14ac:dyDescent="0.3">
      <c r="A148" s="2333" t="s">
        <v>148</v>
      </c>
      <c r="B148" s="1688" t="s">
        <v>1621</v>
      </c>
      <c r="C148" s="1691">
        <v>0</v>
      </c>
      <c r="D148" s="1691">
        <v>0</v>
      </c>
      <c r="E148" s="1691">
        <v>0</v>
      </c>
      <c r="F148" s="1691">
        <v>0</v>
      </c>
      <c r="G148" s="1691">
        <v>0</v>
      </c>
      <c r="H148" s="1689"/>
      <c r="I148" s="1692"/>
      <c r="J148" s="1692"/>
      <c r="K148" s="1692"/>
      <c r="L148" s="1692"/>
      <c r="M148" s="1683"/>
      <c r="N148" s="1694"/>
      <c r="O148" s="1695"/>
      <c r="P148" s="1691">
        <v>0</v>
      </c>
      <c r="Q148" s="97"/>
      <c r="R148" s="96"/>
    </row>
    <row r="149" spans="1:18" ht="20.100000000000001" customHeight="1" x14ac:dyDescent="0.3">
      <c r="A149" s="2333"/>
      <c r="B149" s="1685" t="s">
        <v>104</v>
      </c>
      <c r="C149" s="1691">
        <v>0</v>
      </c>
      <c r="D149" s="1691">
        <v>0</v>
      </c>
      <c r="E149" s="1691">
        <v>0</v>
      </c>
      <c r="F149" s="1691">
        <v>0</v>
      </c>
      <c r="G149" s="1691">
        <v>0</v>
      </c>
      <c r="H149" s="1689"/>
      <c r="I149" s="1692"/>
      <c r="J149" s="1692"/>
      <c r="K149" s="1692"/>
      <c r="L149" s="1692"/>
      <c r="M149" s="1683"/>
      <c r="N149" s="1694"/>
      <c r="O149" s="1695"/>
      <c r="P149" s="1691">
        <v>0</v>
      </c>
      <c r="Q149" s="97"/>
      <c r="R149" s="96"/>
    </row>
    <row r="150" spans="1:18" ht="20.100000000000001" customHeight="1" x14ac:dyDescent="0.3">
      <c r="A150" s="2333"/>
      <c r="B150" s="1685" t="s">
        <v>105</v>
      </c>
      <c r="C150" s="1691">
        <v>0</v>
      </c>
      <c r="D150" s="1691">
        <f>0</f>
        <v>0</v>
      </c>
      <c r="E150" s="1691">
        <v>0</v>
      </c>
      <c r="F150" s="1691">
        <v>0</v>
      </c>
      <c r="G150" s="1691">
        <f>0</f>
        <v>0</v>
      </c>
      <c r="H150" s="1689"/>
      <c r="I150" s="1692"/>
      <c r="J150" s="1692"/>
      <c r="K150" s="1692"/>
      <c r="L150" s="1692"/>
      <c r="M150" s="1683"/>
      <c r="N150" s="1694"/>
      <c r="O150" s="1695"/>
      <c r="P150" s="1691">
        <f>0</f>
        <v>0</v>
      </c>
      <c r="Q150" s="97"/>
      <c r="R150" s="96"/>
    </row>
    <row r="151" spans="1:18" ht="41.25" customHeight="1" x14ac:dyDescent="0.3">
      <c r="A151" s="2333" t="s">
        <v>149</v>
      </c>
      <c r="B151" s="1688" t="s">
        <v>955</v>
      </c>
      <c r="C151" s="1691">
        <f>D151+E151+F151+G151</f>
        <v>0</v>
      </c>
      <c r="D151" s="1691">
        <v>0</v>
      </c>
      <c r="E151" s="1691">
        <v>0</v>
      </c>
      <c r="F151" s="1691">
        <v>0</v>
      </c>
      <c r="G151" s="1691">
        <v>0</v>
      </c>
      <c r="H151" s="1689"/>
      <c r="I151" s="1692"/>
      <c r="J151" s="1692"/>
      <c r="K151" s="1692"/>
      <c r="L151" s="1692"/>
      <c r="M151" s="1683"/>
      <c r="N151" s="1694"/>
      <c r="O151" s="1695"/>
      <c r="P151" s="1691">
        <f>0</f>
        <v>0</v>
      </c>
      <c r="Q151" s="97"/>
      <c r="R151" s="96"/>
    </row>
    <row r="152" spans="1:18" ht="20.100000000000001" customHeight="1" x14ac:dyDescent="0.3">
      <c r="A152" s="2333"/>
      <c r="B152" s="1685" t="s">
        <v>104</v>
      </c>
      <c r="C152" s="1691">
        <f>D152+E152+F152+G152</f>
        <v>0</v>
      </c>
      <c r="D152" s="1691">
        <v>0</v>
      </c>
      <c r="E152" s="1691">
        <v>0</v>
      </c>
      <c r="F152" s="1691">
        <v>0</v>
      </c>
      <c r="G152" s="1691">
        <v>0</v>
      </c>
      <c r="H152" s="1689"/>
      <c r="I152" s="1692"/>
      <c r="J152" s="1692"/>
      <c r="K152" s="1692"/>
      <c r="L152" s="1692"/>
      <c r="M152" s="1683"/>
      <c r="N152" s="1694"/>
      <c r="O152" s="1695"/>
      <c r="P152" s="1691">
        <f>0</f>
        <v>0</v>
      </c>
      <c r="Q152" s="97"/>
      <c r="R152" s="96"/>
    </row>
    <row r="153" spans="1:18" ht="20.25" customHeight="1" x14ac:dyDescent="0.3">
      <c r="A153" s="2333"/>
      <c r="B153" s="1685" t="s">
        <v>105</v>
      </c>
      <c r="C153" s="1691">
        <v>0</v>
      </c>
      <c r="D153" s="1691">
        <v>0</v>
      </c>
      <c r="E153" s="1691">
        <v>0</v>
      </c>
      <c r="F153" s="1691">
        <v>0</v>
      </c>
      <c r="G153" s="1691">
        <v>0</v>
      </c>
      <c r="H153" s="1691" t="e">
        <f t="shared" ref="H153:O153" si="15">H152/H151*100</f>
        <v>#DIV/0!</v>
      </c>
      <c r="I153" s="1691" t="e">
        <f t="shared" si="15"/>
        <v>#DIV/0!</v>
      </c>
      <c r="J153" s="1691" t="e">
        <f t="shared" si="15"/>
        <v>#DIV/0!</v>
      </c>
      <c r="K153" s="1691" t="e">
        <f t="shared" si="15"/>
        <v>#DIV/0!</v>
      </c>
      <c r="L153" s="1691" t="e">
        <f t="shared" si="15"/>
        <v>#DIV/0!</v>
      </c>
      <c r="M153" s="1691" t="e">
        <f t="shared" si="15"/>
        <v>#DIV/0!</v>
      </c>
      <c r="N153" s="1691" t="e">
        <f t="shared" si="15"/>
        <v>#DIV/0!</v>
      </c>
      <c r="O153" s="1691" t="e">
        <f t="shared" si="15"/>
        <v>#DIV/0!</v>
      </c>
      <c r="P153" s="1691">
        <v>0</v>
      </c>
      <c r="Q153" s="97"/>
      <c r="R153" s="96"/>
    </row>
    <row r="154" spans="1:18" s="26" customFormat="1" ht="24" customHeight="1" x14ac:dyDescent="0.3">
      <c r="A154" s="2336" t="s">
        <v>150</v>
      </c>
      <c r="B154" s="1682" t="s">
        <v>151</v>
      </c>
      <c r="C154" s="1709">
        <f>D154+E154+F154+G154+P154</f>
        <v>328731.67800000001</v>
      </c>
      <c r="D154" s="1709">
        <f t="shared" ref="D154" si="16">D157+D163+D166+D169+D172</f>
        <v>54417.3</v>
      </c>
      <c r="E154" s="1709">
        <f>E157+E172</f>
        <v>43793.990000000005</v>
      </c>
      <c r="F154" s="1709">
        <f>F157+F163+F166+F169+F172+F160</f>
        <v>180710.39800000002</v>
      </c>
      <c r="G154" s="1709">
        <f>G166+G160</f>
        <v>49809.99</v>
      </c>
      <c r="H154" s="1683">
        <f>I154+J154+K154+L154</f>
        <v>0</v>
      </c>
      <c r="I154" s="1683">
        <f>I157</f>
        <v>0</v>
      </c>
      <c r="J154" s="1683">
        <f>J166</f>
        <v>0</v>
      </c>
      <c r="K154" s="1683">
        <f>K157+K166</f>
        <v>0</v>
      </c>
      <c r="L154" s="1683">
        <f>L166</f>
        <v>0</v>
      </c>
      <c r="M154" s="1683">
        <f>C154-H154</f>
        <v>328731.67800000001</v>
      </c>
      <c r="N154" s="1683">
        <f>F154-K154</f>
        <v>180710.39800000002</v>
      </c>
      <c r="O154" s="1683"/>
      <c r="P154" s="1709">
        <f t="shared" ref="P154" si="17">P157+P163+P166+P169+P172</f>
        <v>0</v>
      </c>
      <c r="Q154" s="407"/>
      <c r="R154" s="405"/>
    </row>
    <row r="155" spans="1:18" s="26" customFormat="1" ht="20.100000000000001" customHeight="1" x14ac:dyDescent="0.3">
      <c r="A155" s="2336"/>
      <c r="B155" s="1685" t="s">
        <v>104</v>
      </c>
      <c r="C155" s="1709">
        <f>D155+E155+F155+G155</f>
        <v>276943.91600000003</v>
      </c>
      <c r="D155" s="1709">
        <f t="shared" ref="D155" si="18">D158+D164+D167+D170+D173</f>
        <v>54417.298999999999</v>
      </c>
      <c r="E155" s="1709">
        <f>E158+E173</f>
        <v>43239.254000000001</v>
      </c>
      <c r="F155" s="1709">
        <f>F158+F164+F167+F170+F173+F161</f>
        <v>172597.66300000003</v>
      </c>
      <c r="G155" s="1709">
        <f>G167</f>
        <v>6689.7</v>
      </c>
      <c r="H155" s="1683"/>
      <c r="I155" s="1683"/>
      <c r="J155" s="1683"/>
      <c r="K155" s="1683"/>
      <c r="L155" s="1683"/>
      <c r="M155" s="1683"/>
      <c r="N155" s="1683"/>
      <c r="O155" s="1683"/>
      <c r="P155" s="1709">
        <f t="shared" ref="P155" si="19">P158+P164+P167+P170+P173</f>
        <v>0</v>
      </c>
      <c r="Q155" s="407"/>
      <c r="R155" s="405"/>
    </row>
    <row r="156" spans="1:18" s="26" customFormat="1" ht="20.100000000000001" customHeight="1" x14ac:dyDescent="0.3">
      <c r="A156" s="2336"/>
      <c r="B156" s="1685" t="s">
        <v>105</v>
      </c>
      <c r="C156" s="1709">
        <f>C155/C154*100</f>
        <v>84.246190596818607</v>
      </c>
      <c r="D156" s="1709">
        <f t="shared" ref="D156:G156" si="20">D155/D154*100</f>
        <v>99.999998162349101</v>
      </c>
      <c r="E156" s="1709">
        <f t="shared" si="20"/>
        <v>98.733305643080243</v>
      </c>
      <c r="F156" s="1709">
        <f t="shared" si="20"/>
        <v>95.51064294595821</v>
      </c>
      <c r="G156" s="1709">
        <f t="shared" si="20"/>
        <v>13.430438351824602</v>
      </c>
      <c r="H156" s="1683"/>
      <c r="I156" s="1683"/>
      <c r="J156" s="1683"/>
      <c r="K156" s="1683"/>
      <c r="L156" s="1683"/>
      <c r="M156" s="1683"/>
      <c r="N156" s="1683"/>
      <c r="O156" s="1683"/>
      <c r="P156" s="1709">
        <v>0</v>
      </c>
      <c r="Q156" s="407"/>
      <c r="R156" s="405"/>
    </row>
    <row r="157" spans="1:18" s="26" customFormat="1" ht="22.5" customHeight="1" x14ac:dyDescent="0.25">
      <c r="A157" s="2333" t="s">
        <v>152</v>
      </c>
      <c r="B157" s="1690" t="s">
        <v>25</v>
      </c>
      <c r="C157" s="1691">
        <f>D157+E157+F157+G157</f>
        <v>121664.52000000002</v>
      </c>
      <c r="D157" s="1691">
        <f>РИИиЭ!D27</f>
        <v>54417.3</v>
      </c>
      <c r="E157" s="1691">
        <f>РИИиЭ!D28</f>
        <v>22525.99</v>
      </c>
      <c r="F157" s="1691">
        <f>РИИиЭ!D29</f>
        <v>44721.23</v>
      </c>
      <c r="G157" s="1691">
        <v>0</v>
      </c>
      <c r="H157" s="1689"/>
      <c r="I157" s="1692"/>
      <c r="J157" s="1692"/>
      <c r="K157" s="1692"/>
      <c r="L157" s="1692"/>
      <c r="M157" s="1683"/>
      <c r="N157" s="1694"/>
      <c r="O157" s="1683"/>
      <c r="P157" s="1691">
        <v>0</v>
      </c>
      <c r="Q157" s="405"/>
      <c r="R157" s="405"/>
    </row>
    <row r="158" spans="1:18" s="26" customFormat="1" ht="20.100000000000001" customHeight="1" x14ac:dyDescent="0.25">
      <c r="A158" s="2333"/>
      <c r="B158" s="1685" t="s">
        <v>104</v>
      </c>
      <c r="C158" s="1691">
        <f>D158+E158+F158+G158</f>
        <v>120917.75399999999</v>
      </c>
      <c r="D158" s="1691">
        <f>РИИиЭ!H27</f>
        <v>54417.298999999999</v>
      </c>
      <c r="E158" s="1691">
        <f>РИИиЭ!H28</f>
        <v>22051.794000000002</v>
      </c>
      <c r="F158" s="1691">
        <f>РИИиЭ!H29</f>
        <v>44448.661</v>
      </c>
      <c r="G158" s="1691">
        <v>0</v>
      </c>
      <c r="H158" s="1689"/>
      <c r="I158" s="1692"/>
      <c r="J158" s="1692"/>
      <c r="K158" s="1692"/>
      <c r="L158" s="1692"/>
      <c r="M158" s="1683"/>
      <c r="N158" s="1694"/>
      <c r="O158" s="1683"/>
      <c r="P158" s="1691">
        <v>0</v>
      </c>
      <c r="Q158" s="405"/>
      <c r="R158" s="405"/>
    </row>
    <row r="159" spans="1:18" s="26" customFormat="1" ht="20.100000000000001" customHeight="1" x14ac:dyDescent="0.25">
      <c r="A159" s="2333"/>
      <c r="B159" s="1685" t="s">
        <v>105</v>
      </c>
      <c r="C159" s="1691">
        <f>C158/C157*100</f>
        <v>99.386208896398031</v>
      </c>
      <c r="D159" s="1691">
        <f t="shared" ref="D159:O159" si="21">D158/D157*100</f>
        <v>99.999998162349101</v>
      </c>
      <c r="E159" s="1691">
        <f t="shared" si="21"/>
        <v>97.894893853721854</v>
      </c>
      <c r="F159" s="1691">
        <f t="shared" si="21"/>
        <v>99.390515421870091</v>
      </c>
      <c r="G159" s="1691">
        <v>0</v>
      </c>
      <c r="H159" s="1691" t="e">
        <f t="shared" si="21"/>
        <v>#DIV/0!</v>
      </c>
      <c r="I159" s="1691" t="e">
        <f t="shared" si="21"/>
        <v>#DIV/0!</v>
      </c>
      <c r="J159" s="1691" t="e">
        <f t="shared" si="21"/>
        <v>#DIV/0!</v>
      </c>
      <c r="K159" s="1691" t="e">
        <f t="shared" si="21"/>
        <v>#DIV/0!</v>
      </c>
      <c r="L159" s="1691" t="e">
        <f t="shared" si="21"/>
        <v>#DIV/0!</v>
      </c>
      <c r="M159" s="1691" t="e">
        <f t="shared" si="21"/>
        <v>#DIV/0!</v>
      </c>
      <c r="N159" s="1691" t="e">
        <f t="shared" si="21"/>
        <v>#DIV/0!</v>
      </c>
      <c r="O159" s="1691" t="e">
        <f t="shared" si="21"/>
        <v>#DIV/0!</v>
      </c>
      <c r="P159" s="1691">
        <v>0</v>
      </c>
      <c r="Q159" s="405"/>
      <c r="R159" s="405"/>
    </row>
    <row r="160" spans="1:18" s="26" customFormat="1" ht="20.100000000000001" customHeight="1" x14ac:dyDescent="0.25">
      <c r="A160" s="2330"/>
      <c r="B160" s="1688" t="s">
        <v>79</v>
      </c>
      <c r="C160" s="1691">
        <f>D160+E160+F160+G160+P160</f>
        <v>43186.83</v>
      </c>
      <c r="D160" s="1691">
        <v>0</v>
      </c>
      <c r="E160" s="1691">
        <v>0</v>
      </c>
      <c r="F160" s="1691">
        <f>РИИиЭ!D39</f>
        <v>66.540000000000006</v>
      </c>
      <c r="G160" s="1691">
        <f>РИИиЭ!D40</f>
        <v>43120.29</v>
      </c>
      <c r="H160" s="1691"/>
      <c r="I160" s="1691"/>
      <c r="J160" s="1691"/>
      <c r="K160" s="1691"/>
      <c r="L160" s="1691"/>
      <c r="M160" s="1691"/>
      <c r="N160" s="1691"/>
      <c r="O160" s="1691"/>
      <c r="P160" s="1691">
        <v>0</v>
      </c>
      <c r="Q160" s="405"/>
      <c r="R160" s="405"/>
    </row>
    <row r="161" spans="1:18" s="26" customFormat="1" ht="20.100000000000001" customHeight="1" x14ac:dyDescent="0.25">
      <c r="A161" s="2331"/>
      <c r="B161" s="1685" t="s">
        <v>104</v>
      </c>
      <c r="C161" s="1691">
        <f>D161+E161+F161+G161+P161</f>
        <v>66.540000000000006</v>
      </c>
      <c r="D161" s="1691">
        <v>0</v>
      </c>
      <c r="E161" s="1691">
        <v>0</v>
      </c>
      <c r="F161" s="1691">
        <f>РИИиЭ!E39</f>
        <v>66.540000000000006</v>
      </c>
      <c r="G161" s="1691">
        <v>0</v>
      </c>
      <c r="H161" s="1691"/>
      <c r="I161" s="1691"/>
      <c r="J161" s="1691"/>
      <c r="K161" s="1691"/>
      <c r="L161" s="1691"/>
      <c r="M161" s="1691"/>
      <c r="N161" s="1691"/>
      <c r="O161" s="1691"/>
      <c r="P161" s="1691">
        <v>0</v>
      </c>
      <c r="Q161" s="405"/>
      <c r="R161" s="405"/>
    </row>
    <row r="162" spans="1:18" s="26" customFormat="1" ht="20.100000000000001" customHeight="1" x14ac:dyDescent="0.25">
      <c r="A162" s="2332"/>
      <c r="B162" s="1685" t="s">
        <v>105</v>
      </c>
      <c r="C162" s="1691">
        <f>C161/C160*100</f>
        <v>0.15407474917700606</v>
      </c>
      <c r="D162" s="1691">
        <v>0</v>
      </c>
      <c r="E162" s="1691">
        <v>0</v>
      </c>
      <c r="F162" s="1691">
        <f>F161/F160*100</f>
        <v>100</v>
      </c>
      <c r="G162" s="1691">
        <v>0</v>
      </c>
      <c r="H162" s="1691"/>
      <c r="I162" s="1691"/>
      <c r="J162" s="1691"/>
      <c r="K162" s="1691"/>
      <c r="L162" s="1691"/>
      <c r="M162" s="1691"/>
      <c r="N162" s="1691"/>
      <c r="O162" s="1691"/>
      <c r="P162" s="1691">
        <v>0</v>
      </c>
      <c r="Q162" s="405"/>
      <c r="R162" s="405"/>
    </row>
    <row r="163" spans="1:18" s="26" customFormat="1" ht="20.100000000000001" customHeight="1" x14ac:dyDescent="0.25">
      <c r="A163" s="2333" t="s">
        <v>153</v>
      </c>
      <c r="B163" s="1690" t="s">
        <v>1323</v>
      </c>
      <c r="C163" s="1691">
        <f>D163+E163+F163+G163</f>
        <v>25902.57</v>
      </c>
      <c r="D163" s="1691">
        <v>0</v>
      </c>
      <c r="E163" s="1691">
        <f>0</f>
        <v>0</v>
      </c>
      <c r="F163" s="1691">
        <f>РИИиЭ!D50</f>
        <v>25902.57</v>
      </c>
      <c r="G163" s="1691">
        <v>0</v>
      </c>
      <c r="H163" s="1689"/>
      <c r="I163" s="1692"/>
      <c r="J163" s="1692"/>
      <c r="K163" s="1692"/>
      <c r="L163" s="1692"/>
      <c r="M163" s="1683"/>
      <c r="N163" s="1694"/>
      <c r="O163" s="1683"/>
      <c r="P163" s="1691">
        <v>0</v>
      </c>
      <c r="Q163" s="405"/>
      <c r="R163" s="405"/>
    </row>
    <row r="164" spans="1:18" s="26" customFormat="1" ht="20.100000000000001" customHeight="1" x14ac:dyDescent="0.25">
      <c r="A164" s="2333"/>
      <c r="B164" s="1685" t="s">
        <v>104</v>
      </c>
      <c r="C164" s="1691">
        <f>D164+E164+F164+G164</f>
        <v>18111.817999999999</v>
      </c>
      <c r="D164" s="1691">
        <v>0</v>
      </c>
      <c r="E164" s="1691">
        <f>0</f>
        <v>0</v>
      </c>
      <c r="F164" s="1691">
        <f>РИИиЭ!H50</f>
        <v>18111.817999999999</v>
      </c>
      <c r="G164" s="1691">
        <v>0</v>
      </c>
      <c r="H164" s="1689"/>
      <c r="I164" s="1692"/>
      <c r="J164" s="1692"/>
      <c r="K164" s="1692"/>
      <c r="L164" s="1692"/>
      <c r="M164" s="1683"/>
      <c r="N164" s="1694"/>
      <c r="O164" s="1683"/>
      <c r="P164" s="1691">
        <v>0</v>
      </c>
      <c r="Q164" s="405"/>
      <c r="R164" s="405"/>
    </row>
    <row r="165" spans="1:18" s="26" customFormat="1" ht="20.100000000000001" customHeight="1" x14ac:dyDescent="0.25">
      <c r="A165" s="2333"/>
      <c r="B165" s="1685" t="s">
        <v>105</v>
      </c>
      <c r="C165" s="1691">
        <f>C164/C163*100</f>
        <v>69.922860936192819</v>
      </c>
      <c r="D165" s="1691">
        <v>0</v>
      </c>
      <c r="E165" s="1691">
        <f>0</f>
        <v>0</v>
      </c>
      <c r="F165" s="1691">
        <f t="shared" ref="F165" si="22">F164/F163*100</f>
        <v>69.922860936192819</v>
      </c>
      <c r="G165" s="1691">
        <v>0</v>
      </c>
      <c r="H165" s="1689"/>
      <c r="I165" s="1692"/>
      <c r="J165" s="1692"/>
      <c r="K165" s="1692"/>
      <c r="L165" s="1692"/>
      <c r="M165" s="1683"/>
      <c r="N165" s="1694"/>
      <c r="O165" s="1683"/>
      <c r="P165" s="1691">
        <v>0</v>
      </c>
      <c r="Q165" s="405"/>
      <c r="R165" s="405"/>
    </row>
    <row r="166" spans="1:18" s="26" customFormat="1" ht="38.25" customHeight="1" x14ac:dyDescent="0.25">
      <c r="A166" s="2333" t="s">
        <v>154</v>
      </c>
      <c r="B166" s="1688" t="s">
        <v>1327</v>
      </c>
      <c r="C166" s="1691">
        <f>D166+E166+F166+G166+P166</f>
        <v>21235.043999999998</v>
      </c>
      <c r="D166" s="1691">
        <f>0</f>
        <v>0</v>
      </c>
      <c r="E166" s="1691">
        <v>0</v>
      </c>
      <c r="F166" s="1691">
        <f>РИИиЭ!D65</f>
        <v>14545.343999999999</v>
      </c>
      <c r="G166" s="1691">
        <f>РИИиЭ!D66</f>
        <v>6689.7</v>
      </c>
      <c r="H166" s="1689"/>
      <c r="I166" s="1692"/>
      <c r="J166" s="1692"/>
      <c r="K166" s="1692"/>
      <c r="L166" s="1692"/>
      <c r="M166" s="1683"/>
      <c r="N166" s="1694"/>
      <c r="O166" s="1683"/>
      <c r="P166" s="1691">
        <f>0</f>
        <v>0</v>
      </c>
      <c r="Q166" s="405"/>
      <c r="R166" s="405"/>
    </row>
    <row r="167" spans="1:18" s="26" customFormat="1" ht="20.100000000000001" customHeight="1" x14ac:dyDescent="0.25">
      <c r="A167" s="2333"/>
      <c r="B167" s="1685" t="s">
        <v>104</v>
      </c>
      <c r="C167" s="1691">
        <f>D167+E167+F167+G167+P167</f>
        <v>21235.040000000001</v>
      </c>
      <c r="D167" s="1691">
        <f>0</f>
        <v>0</v>
      </c>
      <c r="E167" s="1691">
        <v>0</v>
      </c>
      <c r="F167" s="1691">
        <f>РИИиЭ!H65</f>
        <v>14545.34</v>
      </c>
      <c r="G167" s="1691">
        <f>РИИиЭ!H66</f>
        <v>6689.7</v>
      </c>
      <c r="H167" s="1689"/>
      <c r="I167" s="1692"/>
      <c r="J167" s="1692"/>
      <c r="K167" s="1692"/>
      <c r="L167" s="1692"/>
      <c r="M167" s="1683"/>
      <c r="N167" s="1694"/>
      <c r="O167" s="1683"/>
      <c r="P167" s="1691">
        <f>0</f>
        <v>0</v>
      </c>
      <c r="Q167" s="405"/>
      <c r="R167" s="405"/>
    </row>
    <row r="168" spans="1:18" s="26" customFormat="1" ht="20.100000000000001" customHeight="1" x14ac:dyDescent="0.25">
      <c r="A168" s="2333"/>
      <c r="B168" s="1685" t="s">
        <v>105</v>
      </c>
      <c r="C168" s="1691">
        <f>C167/C166*100</f>
        <v>99.99998116321305</v>
      </c>
      <c r="D168" s="1691">
        <v>0</v>
      </c>
      <c r="E168" s="1691">
        <v>0</v>
      </c>
      <c r="F168" s="1691">
        <f>F167/F166*100</f>
        <v>99.999972499790999</v>
      </c>
      <c r="G168" s="1691">
        <f>G167/G166*100</f>
        <v>100</v>
      </c>
      <c r="H168" s="1691" t="e">
        <f t="shared" ref="H168:O168" si="23">H167/H166*100</f>
        <v>#DIV/0!</v>
      </c>
      <c r="I168" s="1691" t="e">
        <f t="shared" si="23"/>
        <v>#DIV/0!</v>
      </c>
      <c r="J168" s="1691" t="e">
        <f t="shared" si="23"/>
        <v>#DIV/0!</v>
      </c>
      <c r="K168" s="1691" t="e">
        <f t="shared" si="23"/>
        <v>#DIV/0!</v>
      </c>
      <c r="L168" s="1691" t="e">
        <f t="shared" si="23"/>
        <v>#DIV/0!</v>
      </c>
      <c r="M168" s="1691" t="e">
        <f t="shared" si="23"/>
        <v>#DIV/0!</v>
      </c>
      <c r="N168" s="1691" t="e">
        <f t="shared" si="23"/>
        <v>#DIV/0!</v>
      </c>
      <c r="O168" s="1691" t="e">
        <f t="shared" si="23"/>
        <v>#DIV/0!</v>
      </c>
      <c r="P168" s="1691">
        <v>0</v>
      </c>
      <c r="Q168" s="405"/>
      <c r="R168" s="405"/>
    </row>
    <row r="169" spans="1:18" s="26" customFormat="1" ht="38.25" customHeight="1" x14ac:dyDescent="0.25">
      <c r="A169" s="2333" t="s">
        <v>155</v>
      </c>
      <c r="B169" s="1688" t="s">
        <v>1330</v>
      </c>
      <c r="C169" s="1691">
        <f>D169+E169+F169+G169+P169</f>
        <v>95474.714000000007</v>
      </c>
      <c r="D169" s="1691">
        <f>0</f>
        <v>0</v>
      </c>
      <c r="E169" s="1691">
        <f>E170</f>
        <v>0</v>
      </c>
      <c r="F169" s="1691">
        <f>РИИиЭ!D75</f>
        <v>95474.714000000007</v>
      </c>
      <c r="G169" s="1691">
        <f>0</f>
        <v>0</v>
      </c>
      <c r="H169" s="1689"/>
      <c r="I169" s="1692"/>
      <c r="J169" s="1692"/>
      <c r="K169" s="1692"/>
      <c r="L169" s="1692"/>
      <c r="M169" s="1683"/>
      <c r="N169" s="1694"/>
      <c r="O169" s="1683"/>
      <c r="P169" s="1691">
        <v>0</v>
      </c>
      <c r="Q169" s="405"/>
      <c r="R169" s="405"/>
    </row>
    <row r="170" spans="1:18" s="26" customFormat="1" ht="20.100000000000001" customHeight="1" x14ac:dyDescent="0.25">
      <c r="A170" s="2333"/>
      <c r="B170" s="1685" t="s">
        <v>104</v>
      </c>
      <c r="C170" s="1691">
        <f>D170+E170+F170+G170</f>
        <v>95425.304000000004</v>
      </c>
      <c r="D170" s="1691">
        <f>0</f>
        <v>0</v>
      </c>
      <c r="E170" s="1691">
        <f>0</f>
        <v>0</v>
      </c>
      <c r="F170" s="1691">
        <f>РИИиЭ!H75</f>
        <v>95425.304000000004</v>
      </c>
      <c r="G170" s="1691">
        <f>0</f>
        <v>0</v>
      </c>
      <c r="H170" s="1689"/>
      <c r="I170" s="1692"/>
      <c r="J170" s="1692"/>
      <c r="K170" s="1692"/>
      <c r="L170" s="1692"/>
      <c r="M170" s="1683"/>
      <c r="N170" s="1694"/>
      <c r="O170" s="1683"/>
      <c r="P170" s="1691">
        <v>0</v>
      </c>
      <c r="Q170" s="405"/>
      <c r="R170" s="405"/>
    </row>
    <row r="171" spans="1:18" s="26" customFormat="1" ht="20.100000000000001" customHeight="1" x14ac:dyDescent="0.25">
      <c r="A171" s="2333"/>
      <c r="B171" s="1685" t="s">
        <v>105</v>
      </c>
      <c r="C171" s="1691">
        <f>C170/C169*100</f>
        <v>99.948248077496203</v>
      </c>
      <c r="D171" s="1691">
        <v>0</v>
      </c>
      <c r="E171" s="1691">
        <v>0</v>
      </c>
      <c r="F171" s="1691">
        <f t="shared" ref="F171:O171" si="24">F170/F169*100</f>
        <v>99.948248077496203</v>
      </c>
      <c r="G171" s="1691">
        <f>0</f>
        <v>0</v>
      </c>
      <c r="H171" s="1691" t="e">
        <f t="shared" si="24"/>
        <v>#DIV/0!</v>
      </c>
      <c r="I171" s="1691" t="e">
        <f t="shared" si="24"/>
        <v>#DIV/0!</v>
      </c>
      <c r="J171" s="1691" t="e">
        <f t="shared" si="24"/>
        <v>#DIV/0!</v>
      </c>
      <c r="K171" s="1691" t="e">
        <f t="shared" si="24"/>
        <v>#DIV/0!</v>
      </c>
      <c r="L171" s="1691" t="e">
        <f t="shared" si="24"/>
        <v>#DIV/0!</v>
      </c>
      <c r="M171" s="1691" t="e">
        <f t="shared" si="24"/>
        <v>#DIV/0!</v>
      </c>
      <c r="N171" s="1691" t="e">
        <f t="shared" si="24"/>
        <v>#DIV/0!</v>
      </c>
      <c r="O171" s="1691" t="e">
        <f t="shared" si="24"/>
        <v>#DIV/0!</v>
      </c>
      <c r="P171" s="1691">
        <v>0</v>
      </c>
      <c r="Q171" s="405"/>
      <c r="R171" s="405"/>
    </row>
    <row r="172" spans="1:18" s="26" customFormat="1" ht="39" customHeight="1" x14ac:dyDescent="0.25">
      <c r="A172" s="2333" t="s">
        <v>272</v>
      </c>
      <c r="B172" s="1688" t="s">
        <v>1332</v>
      </c>
      <c r="C172" s="1691">
        <f>D172+E172+F172+G172</f>
        <v>21268</v>
      </c>
      <c r="D172" s="1691">
        <v>0</v>
      </c>
      <c r="E172" s="1691">
        <f>РИИиЭ!D85</f>
        <v>21268</v>
      </c>
      <c r="F172" s="1691">
        <f>0</f>
        <v>0</v>
      </c>
      <c r="G172" s="1691">
        <v>0</v>
      </c>
      <c r="H172" s="1689"/>
      <c r="I172" s="1692"/>
      <c r="J172" s="1692"/>
      <c r="K172" s="1692"/>
      <c r="L172" s="1692"/>
      <c r="M172" s="1683"/>
      <c r="N172" s="1694"/>
      <c r="O172" s="1683"/>
      <c r="P172" s="1691">
        <v>0</v>
      </c>
      <c r="Q172" s="405"/>
      <c r="R172" s="405"/>
    </row>
    <row r="173" spans="1:18" s="26" customFormat="1" ht="20.100000000000001" customHeight="1" x14ac:dyDescent="0.25">
      <c r="A173" s="2333"/>
      <c r="B173" s="1685" t="s">
        <v>104</v>
      </c>
      <c r="C173" s="1691">
        <f>D173+E173+F173+G173</f>
        <v>21187.46</v>
      </c>
      <c r="D173" s="1691">
        <v>0</v>
      </c>
      <c r="E173" s="1691">
        <f>РИИиЭ!H85</f>
        <v>21187.46</v>
      </c>
      <c r="F173" s="1691">
        <f>0</f>
        <v>0</v>
      </c>
      <c r="G173" s="1691">
        <v>0</v>
      </c>
      <c r="H173" s="1689"/>
      <c r="I173" s="1692"/>
      <c r="J173" s="1692"/>
      <c r="K173" s="1692"/>
      <c r="L173" s="1692"/>
      <c r="M173" s="1683"/>
      <c r="N173" s="1694"/>
      <c r="O173" s="1683"/>
      <c r="P173" s="1691">
        <v>0</v>
      </c>
      <c r="Q173" s="405"/>
      <c r="R173" s="405"/>
    </row>
    <row r="174" spans="1:18" s="26" customFormat="1" ht="25.5" customHeight="1" x14ac:dyDescent="0.25">
      <c r="A174" s="2333"/>
      <c r="B174" s="1685" t="s">
        <v>105</v>
      </c>
      <c r="C174" s="1691">
        <f>C173/C172*100</f>
        <v>99.62130900883956</v>
      </c>
      <c r="D174" s="1691">
        <v>0</v>
      </c>
      <c r="E174" s="1691">
        <f>E173/E172*100</f>
        <v>99.62130900883956</v>
      </c>
      <c r="F174" s="1691">
        <f>0</f>
        <v>0</v>
      </c>
      <c r="G174" s="1691">
        <v>0</v>
      </c>
      <c r="H174" s="1689"/>
      <c r="I174" s="1692"/>
      <c r="J174" s="1692"/>
      <c r="K174" s="1692"/>
      <c r="L174" s="1692"/>
      <c r="M174" s="1683"/>
      <c r="N174" s="1694"/>
      <c r="O174" s="1683"/>
      <c r="P174" s="1691">
        <v>0</v>
      </c>
      <c r="Q174" s="405"/>
      <c r="R174" s="405"/>
    </row>
    <row r="175" spans="1:18" s="26" customFormat="1" ht="23.25" customHeight="1" x14ac:dyDescent="0.25">
      <c r="A175" s="2335" t="s">
        <v>156</v>
      </c>
      <c r="B175" s="1682" t="s">
        <v>157</v>
      </c>
      <c r="C175" s="1709">
        <f>F175+G175</f>
        <v>264612.33</v>
      </c>
      <c r="D175" s="1709">
        <f>D178+D181+D184+D187</f>
        <v>0</v>
      </c>
      <c r="E175" s="1709">
        <f t="shared" ref="E175:G176" si="25">E178+E181+E184+E187</f>
        <v>0</v>
      </c>
      <c r="F175" s="1709">
        <f t="shared" si="25"/>
        <v>7612.33</v>
      </c>
      <c r="G175" s="1709">
        <f t="shared" si="25"/>
        <v>257000</v>
      </c>
      <c r="H175" s="1683" t="e">
        <f>I175+J175+K175+L175</f>
        <v>#REF!</v>
      </c>
      <c r="I175" s="1683" t="e">
        <f>I178+I181+I184+#REF!</f>
        <v>#REF!</v>
      </c>
      <c r="J175" s="1683" t="e">
        <f>J178+J181+J184+#REF!</f>
        <v>#REF!</v>
      </c>
      <c r="K175" s="1683" t="e">
        <f>K178+K181+K184+#REF!</f>
        <v>#REF!</v>
      </c>
      <c r="L175" s="1683" t="e">
        <f>L178+L181+L184+#REF!</f>
        <v>#REF!</v>
      </c>
      <c r="M175" s="1683" t="e">
        <f>C175-H175</f>
        <v>#REF!</v>
      </c>
      <c r="N175" s="1683" t="e">
        <f>F175-K175</f>
        <v>#REF!</v>
      </c>
      <c r="O175" s="1683"/>
      <c r="P175" s="1709">
        <f t="shared" ref="P175" si="26">P178+P181+P184+P187</f>
        <v>0</v>
      </c>
      <c r="Q175" s="405"/>
      <c r="R175" s="405"/>
    </row>
    <row r="176" spans="1:18" s="26" customFormat="1" ht="20.100000000000001" customHeight="1" x14ac:dyDescent="0.25">
      <c r="A176" s="2335"/>
      <c r="B176" s="1685" t="s">
        <v>104</v>
      </c>
      <c r="C176" s="1709">
        <f t="shared" ref="C176:C188" si="27">D176+E176+F176+G176</f>
        <v>264612.33</v>
      </c>
      <c r="D176" s="1709">
        <f>D179+D182+D185+D188</f>
        <v>0</v>
      </c>
      <c r="E176" s="1709">
        <f t="shared" si="25"/>
        <v>0</v>
      </c>
      <c r="F176" s="1709">
        <f>F185+F188</f>
        <v>7612.33</v>
      </c>
      <c r="G176" s="1709">
        <f t="shared" si="25"/>
        <v>257000</v>
      </c>
      <c r="H176" s="1683"/>
      <c r="I176" s="1683"/>
      <c r="J176" s="1683"/>
      <c r="K176" s="1683"/>
      <c r="L176" s="1683"/>
      <c r="M176" s="1683"/>
      <c r="N176" s="1683"/>
      <c r="O176" s="1683"/>
      <c r="P176" s="1709">
        <f t="shared" ref="P176" si="28">P179+P182+P185+P188</f>
        <v>0</v>
      </c>
      <c r="Q176" s="405"/>
      <c r="R176" s="405"/>
    </row>
    <row r="177" spans="1:18" s="26" customFormat="1" ht="20.100000000000001" customHeight="1" x14ac:dyDescent="0.25">
      <c r="A177" s="2335"/>
      <c r="B177" s="1685" t="s">
        <v>105</v>
      </c>
      <c r="C177" s="1709">
        <f>C176/C175*100</f>
        <v>100</v>
      </c>
      <c r="D177" s="1709">
        <v>0</v>
      </c>
      <c r="E177" s="1709">
        <v>0</v>
      </c>
      <c r="F177" s="1709">
        <f>F176/F175*100</f>
        <v>100</v>
      </c>
      <c r="G177" s="1709">
        <f>G176/G175*100</f>
        <v>100</v>
      </c>
      <c r="H177" s="1683"/>
      <c r="I177" s="1683"/>
      <c r="J177" s="1683"/>
      <c r="K177" s="1683"/>
      <c r="L177" s="1683"/>
      <c r="M177" s="1683"/>
      <c r="N177" s="1683"/>
      <c r="O177" s="1683"/>
      <c r="P177" s="1709">
        <v>0</v>
      </c>
      <c r="Q177" s="405"/>
      <c r="R177" s="405"/>
    </row>
    <row r="178" spans="1:18" s="26" customFormat="1" ht="32.25" customHeight="1" x14ac:dyDescent="0.25">
      <c r="A178" s="2333" t="s">
        <v>158</v>
      </c>
      <c r="B178" s="1688" t="s">
        <v>910</v>
      </c>
      <c r="C178" s="1691">
        <f t="shared" si="27"/>
        <v>0</v>
      </c>
      <c r="D178" s="1691">
        <v>0</v>
      </c>
      <c r="E178" s="1691">
        <v>0</v>
      </c>
      <c r="F178" s="1691">
        <f>Предпринимательство!D15</f>
        <v>0</v>
      </c>
      <c r="G178" s="1691">
        <v>0</v>
      </c>
      <c r="H178" s="1689">
        <f>I178+J178+K178+L178</f>
        <v>7537.2</v>
      </c>
      <c r="I178" s="1692">
        <v>0</v>
      </c>
      <c r="J178" s="1692">
        <v>0</v>
      </c>
      <c r="K178" s="1692">
        <v>7537.2</v>
      </c>
      <c r="L178" s="1692">
        <v>0</v>
      </c>
      <c r="M178" s="1683">
        <f>C178-H178</f>
        <v>-7537.2</v>
      </c>
      <c r="N178" s="1694">
        <f>F178-K178</f>
        <v>-7537.2</v>
      </c>
      <c r="O178" s="1683"/>
      <c r="P178" s="1691">
        <v>0</v>
      </c>
      <c r="Q178" s="405"/>
      <c r="R178" s="405"/>
    </row>
    <row r="179" spans="1:18" s="26" customFormat="1" ht="20.100000000000001" customHeight="1" x14ac:dyDescent="0.25">
      <c r="A179" s="2333"/>
      <c r="B179" s="1685" t="s">
        <v>104</v>
      </c>
      <c r="C179" s="1691">
        <f t="shared" si="27"/>
        <v>0</v>
      </c>
      <c r="D179" s="1691">
        <v>0</v>
      </c>
      <c r="E179" s="1691">
        <v>0</v>
      </c>
      <c r="F179" s="1691">
        <f>Предпринимательство!H15</f>
        <v>0</v>
      </c>
      <c r="G179" s="1691">
        <v>0</v>
      </c>
      <c r="H179" s="1689"/>
      <c r="I179" s="1692"/>
      <c r="J179" s="1692"/>
      <c r="K179" s="1692"/>
      <c r="L179" s="1692"/>
      <c r="M179" s="1683"/>
      <c r="N179" s="1694"/>
      <c r="O179" s="1683"/>
      <c r="P179" s="1691">
        <v>0</v>
      </c>
      <c r="Q179" s="405"/>
      <c r="R179" s="405"/>
    </row>
    <row r="180" spans="1:18" s="26" customFormat="1" ht="21" customHeight="1" x14ac:dyDescent="0.25">
      <c r="A180" s="2333"/>
      <c r="B180" s="1685" t="s">
        <v>105</v>
      </c>
      <c r="C180" s="1691">
        <v>0</v>
      </c>
      <c r="D180" s="1691">
        <v>0</v>
      </c>
      <c r="E180" s="1691">
        <v>0</v>
      </c>
      <c r="F180" s="1691">
        <v>0</v>
      </c>
      <c r="G180" s="1691">
        <v>0</v>
      </c>
      <c r="H180" s="1689"/>
      <c r="I180" s="1692"/>
      <c r="J180" s="1692"/>
      <c r="K180" s="1692"/>
      <c r="L180" s="1692"/>
      <c r="M180" s="1683"/>
      <c r="N180" s="1694"/>
      <c r="O180" s="1683"/>
      <c r="P180" s="1691">
        <v>0</v>
      </c>
      <c r="Q180" s="405"/>
      <c r="R180" s="405"/>
    </row>
    <row r="181" spans="1:18" s="26" customFormat="1" ht="28.5" customHeight="1" x14ac:dyDescent="0.25">
      <c r="A181" s="2333" t="s">
        <v>159</v>
      </c>
      <c r="B181" s="1690" t="s">
        <v>304</v>
      </c>
      <c r="C181" s="1691">
        <f t="shared" si="27"/>
        <v>0</v>
      </c>
      <c r="D181" s="1691">
        <v>0</v>
      </c>
      <c r="E181" s="1691">
        <v>0</v>
      </c>
      <c r="F181" s="1687">
        <f>Предпринимательство!D27</f>
        <v>0</v>
      </c>
      <c r="G181" s="1691">
        <v>0</v>
      </c>
      <c r="H181" s="1689">
        <f>I181+J181+K181+L181</f>
        <v>4415.75</v>
      </c>
      <c r="I181" s="1692">
        <v>0</v>
      </c>
      <c r="J181" s="1692">
        <v>648.77</v>
      </c>
      <c r="K181" s="1692">
        <v>3766.98</v>
      </c>
      <c r="L181" s="1692">
        <v>0</v>
      </c>
      <c r="M181" s="1683">
        <f>C181-H181</f>
        <v>-4415.75</v>
      </c>
      <c r="N181" s="1694">
        <f>F181-K181</f>
        <v>-3766.98</v>
      </c>
      <c r="O181" s="1683"/>
      <c r="P181" s="1691">
        <v>0</v>
      </c>
      <c r="Q181" s="405"/>
      <c r="R181" s="405"/>
    </row>
    <row r="182" spans="1:18" s="26" customFormat="1" ht="20.100000000000001" customHeight="1" x14ac:dyDescent="0.25">
      <c r="A182" s="2333"/>
      <c r="B182" s="1685" t="s">
        <v>104</v>
      </c>
      <c r="C182" s="1691">
        <f t="shared" si="27"/>
        <v>0</v>
      </c>
      <c r="D182" s="1691">
        <v>0</v>
      </c>
      <c r="E182" s="1691">
        <v>0</v>
      </c>
      <c r="F182" s="1687">
        <f>Предпринимательство!H27</f>
        <v>0</v>
      </c>
      <c r="G182" s="1691">
        <v>0</v>
      </c>
      <c r="H182" s="1689"/>
      <c r="I182" s="1692"/>
      <c r="J182" s="1692"/>
      <c r="K182" s="1692"/>
      <c r="L182" s="1692"/>
      <c r="M182" s="1683"/>
      <c r="N182" s="1694"/>
      <c r="O182" s="1683"/>
      <c r="P182" s="1691">
        <v>0</v>
      </c>
      <c r="Q182" s="405"/>
      <c r="R182" s="405"/>
    </row>
    <row r="183" spans="1:18" s="26" customFormat="1" ht="20.100000000000001" customHeight="1" x14ac:dyDescent="0.25">
      <c r="A183" s="2333"/>
      <c r="B183" s="1685" t="s">
        <v>105</v>
      </c>
      <c r="C183" s="1691">
        <v>0</v>
      </c>
      <c r="D183" s="1691">
        <v>0</v>
      </c>
      <c r="E183" s="1691">
        <v>0</v>
      </c>
      <c r="F183" s="1691">
        <v>0</v>
      </c>
      <c r="G183" s="1691">
        <v>0</v>
      </c>
      <c r="H183" s="1689"/>
      <c r="I183" s="1692"/>
      <c r="J183" s="1692"/>
      <c r="K183" s="1692"/>
      <c r="L183" s="1692"/>
      <c r="M183" s="1683"/>
      <c r="N183" s="1694"/>
      <c r="O183" s="1683"/>
      <c r="P183" s="1691">
        <v>0</v>
      </c>
      <c r="Q183" s="405"/>
      <c r="R183" s="405"/>
    </row>
    <row r="184" spans="1:18" s="26" customFormat="1" ht="31.5" customHeight="1" x14ac:dyDescent="0.25">
      <c r="A184" s="2333" t="s">
        <v>160</v>
      </c>
      <c r="B184" s="1688" t="s">
        <v>909</v>
      </c>
      <c r="C184" s="1691">
        <f>D184+E184+F184+G184+P184</f>
        <v>4000</v>
      </c>
      <c r="D184" s="1687">
        <v>0</v>
      </c>
      <c r="E184" s="1687">
        <v>0</v>
      </c>
      <c r="F184" s="1687">
        <f>Предпринимательство!D33</f>
        <v>4000</v>
      </c>
      <c r="G184" s="1687">
        <v>0</v>
      </c>
      <c r="H184" s="1689">
        <v>0</v>
      </c>
      <c r="I184" s="1692">
        <v>0</v>
      </c>
      <c r="J184" s="1692">
        <v>0</v>
      </c>
      <c r="K184" s="1692">
        <v>0</v>
      </c>
      <c r="L184" s="1692">
        <v>0</v>
      </c>
      <c r="M184" s="1683">
        <f>C184-H184</f>
        <v>4000</v>
      </c>
      <c r="N184" s="1694">
        <f>F184-K184</f>
        <v>4000</v>
      </c>
      <c r="O184" s="1683"/>
      <c r="P184" s="1687">
        <v>0</v>
      </c>
      <c r="Q184" s="405"/>
      <c r="R184" s="405"/>
    </row>
    <row r="185" spans="1:18" s="26" customFormat="1" ht="20.100000000000001" customHeight="1" x14ac:dyDescent="0.25">
      <c r="A185" s="2333"/>
      <c r="B185" s="1685" t="s">
        <v>104</v>
      </c>
      <c r="C185" s="1691">
        <f t="shared" si="27"/>
        <v>4000</v>
      </c>
      <c r="D185" s="1687">
        <v>0</v>
      </c>
      <c r="E185" s="1687">
        <v>0</v>
      </c>
      <c r="F185" s="1687">
        <f>Предпринимательство!H33</f>
        <v>4000</v>
      </c>
      <c r="G185" s="1687">
        <v>0</v>
      </c>
      <c r="H185" s="1689"/>
      <c r="I185" s="1692"/>
      <c r="J185" s="1692"/>
      <c r="K185" s="1692"/>
      <c r="L185" s="1692"/>
      <c r="M185" s="1683"/>
      <c r="N185" s="1694"/>
      <c r="O185" s="1683"/>
      <c r="P185" s="1687">
        <v>0</v>
      </c>
      <c r="Q185" s="405"/>
      <c r="R185" s="405"/>
    </row>
    <row r="186" spans="1:18" s="26" customFormat="1" ht="20.100000000000001" customHeight="1" x14ac:dyDescent="0.25">
      <c r="A186" s="2333"/>
      <c r="B186" s="1685" t="s">
        <v>105</v>
      </c>
      <c r="C186" s="1691">
        <f>C185/C184*100</f>
        <v>100</v>
      </c>
      <c r="D186" s="1691">
        <v>0</v>
      </c>
      <c r="E186" s="1691">
        <v>0</v>
      </c>
      <c r="F186" s="1691">
        <f t="shared" ref="F186" si="29">F185/F184*100</f>
        <v>100</v>
      </c>
      <c r="G186" s="1691">
        <v>0</v>
      </c>
      <c r="H186" s="1689"/>
      <c r="I186" s="1692"/>
      <c r="J186" s="1692"/>
      <c r="K186" s="1692"/>
      <c r="L186" s="1692"/>
      <c r="M186" s="1683"/>
      <c r="N186" s="1694"/>
      <c r="O186" s="1683"/>
      <c r="P186" s="1691">
        <v>0</v>
      </c>
      <c r="Q186" s="405"/>
      <c r="R186" s="405"/>
    </row>
    <row r="187" spans="1:18" s="26" customFormat="1" ht="39" customHeight="1" x14ac:dyDescent="0.25">
      <c r="A187" s="2333" t="s">
        <v>161</v>
      </c>
      <c r="B187" s="1690" t="s">
        <v>1622</v>
      </c>
      <c r="C187" s="1691">
        <f t="shared" si="27"/>
        <v>260612.33</v>
      </c>
      <c r="D187" s="1687">
        <v>0</v>
      </c>
      <c r="E187" s="1687">
        <v>0</v>
      </c>
      <c r="F187" s="1687">
        <f>Предпринимательство!D50</f>
        <v>3612.33</v>
      </c>
      <c r="G187" s="1687">
        <f>Предпринимательство!D51</f>
        <v>257000</v>
      </c>
      <c r="H187" s="1689"/>
      <c r="I187" s="1692"/>
      <c r="J187" s="1692"/>
      <c r="K187" s="1692"/>
      <c r="L187" s="1692"/>
      <c r="M187" s="1683"/>
      <c r="N187" s="1694"/>
      <c r="O187" s="1683"/>
      <c r="P187" s="1691">
        <v>0</v>
      </c>
      <c r="Q187" s="405"/>
      <c r="R187" s="405"/>
    </row>
    <row r="188" spans="1:18" s="26" customFormat="1" ht="20.100000000000001" customHeight="1" x14ac:dyDescent="0.25">
      <c r="A188" s="2333"/>
      <c r="B188" s="1685" t="s">
        <v>104</v>
      </c>
      <c r="C188" s="1691">
        <f t="shared" si="27"/>
        <v>260612.33</v>
      </c>
      <c r="D188" s="1687">
        <v>0</v>
      </c>
      <c r="E188" s="1687">
        <v>0</v>
      </c>
      <c r="F188" s="1687">
        <f>Предпринимательство!H50</f>
        <v>3612.33</v>
      </c>
      <c r="G188" s="1687">
        <f>Предпринимательство!H51</f>
        <v>257000</v>
      </c>
      <c r="H188" s="1689"/>
      <c r="I188" s="1692"/>
      <c r="J188" s="1692"/>
      <c r="K188" s="1692"/>
      <c r="L188" s="1692"/>
      <c r="M188" s="1683"/>
      <c r="N188" s="1694"/>
      <c r="O188" s="1683"/>
      <c r="P188" s="1691">
        <v>0</v>
      </c>
      <c r="Q188" s="405"/>
      <c r="R188" s="405"/>
    </row>
    <row r="189" spans="1:18" s="26" customFormat="1" ht="20.100000000000001" customHeight="1" x14ac:dyDescent="0.25">
      <c r="A189" s="2333"/>
      <c r="B189" s="1685" t="s">
        <v>105</v>
      </c>
      <c r="C189" s="1691">
        <f>C188/C187*100</f>
        <v>100</v>
      </c>
      <c r="D189" s="1691">
        <v>0</v>
      </c>
      <c r="E189" s="1691">
        <v>0</v>
      </c>
      <c r="F189" s="1691">
        <f>F188/F187*100</f>
        <v>100</v>
      </c>
      <c r="G189" s="1691">
        <f>G188/G187*100</f>
        <v>100</v>
      </c>
      <c r="H189" s="1689"/>
      <c r="I189" s="1692"/>
      <c r="J189" s="1692"/>
      <c r="K189" s="1692"/>
      <c r="L189" s="1692"/>
      <c r="M189" s="1683"/>
      <c r="N189" s="1694"/>
      <c r="O189" s="1683"/>
      <c r="P189" s="1691">
        <v>0</v>
      </c>
      <c r="Q189" s="405"/>
      <c r="R189" s="405"/>
    </row>
    <row r="190" spans="1:18" s="26" customFormat="1" ht="25.5" customHeight="1" x14ac:dyDescent="0.3">
      <c r="A190" s="2335" t="s">
        <v>162</v>
      </c>
      <c r="B190" s="1682" t="s">
        <v>163</v>
      </c>
      <c r="C190" s="1709">
        <f>D190+E190+F190+G190</f>
        <v>1700625.7909999997</v>
      </c>
      <c r="D190" s="1709">
        <f t="shared" ref="D190:G191" si="30">D193+D196+D199</f>
        <v>0</v>
      </c>
      <c r="E190" s="1709">
        <f t="shared" si="30"/>
        <v>14436</v>
      </c>
      <c r="F190" s="1709">
        <f t="shared" si="30"/>
        <v>1686189.7909999997</v>
      </c>
      <c r="G190" s="1709">
        <f t="shared" si="30"/>
        <v>0</v>
      </c>
      <c r="H190" s="1683" t="e">
        <f>I190+J190+K190+L190</f>
        <v>#REF!</v>
      </c>
      <c r="I190" s="1683" t="e">
        <f>I193+#REF!+I196+I199+#REF!</f>
        <v>#REF!</v>
      </c>
      <c r="J190" s="1683" t="e">
        <f>J193+#REF!+J196+J199+#REF!</f>
        <v>#REF!</v>
      </c>
      <c r="K190" s="1683" t="e">
        <f>K193+#REF!+K196+K199+#REF!</f>
        <v>#REF!</v>
      </c>
      <c r="L190" s="1683" t="e">
        <f>L193+#REF!+L196+L199+#REF!</f>
        <v>#REF!</v>
      </c>
      <c r="M190" s="1683" t="e">
        <f>C190-H190</f>
        <v>#REF!</v>
      </c>
      <c r="N190" s="1683" t="e">
        <f>F190-K190</f>
        <v>#REF!</v>
      </c>
      <c r="O190" s="1683"/>
      <c r="P190" s="1709">
        <f>P193+P196+P199</f>
        <v>0</v>
      </c>
      <c r="Q190" s="407"/>
      <c r="R190" s="405"/>
    </row>
    <row r="191" spans="1:18" s="26" customFormat="1" ht="20.100000000000001" customHeight="1" x14ac:dyDescent="0.3">
      <c r="A191" s="2335"/>
      <c r="B191" s="1685" t="s">
        <v>104</v>
      </c>
      <c r="C191" s="1709">
        <f>D191+E191+F191+G191</f>
        <v>1672080.6189999999</v>
      </c>
      <c r="D191" s="1709">
        <f t="shared" si="30"/>
        <v>0</v>
      </c>
      <c r="E191" s="1709">
        <f t="shared" si="30"/>
        <v>13976.331</v>
      </c>
      <c r="F191" s="1709">
        <f t="shared" si="30"/>
        <v>1658104.2879999999</v>
      </c>
      <c r="G191" s="1709">
        <f t="shared" si="30"/>
        <v>0</v>
      </c>
      <c r="H191" s="1683"/>
      <c r="I191" s="1683"/>
      <c r="J191" s="1683"/>
      <c r="K191" s="1683"/>
      <c r="L191" s="1683"/>
      <c r="M191" s="1683"/>
      <c r="N191" s="1683"/>
      <c r="O191" s="1683"/>
      <c r="P191" s="1709">
        <f>P194+P197+P200</f>
        <v>0</v>
      </c>
      <c r="Q191" s="407"/>
      <c r="R191" s="405"/>
    </row>
    <row r="192" spans="1:18" s="26" customFormat="1" ht="20.100000000000001" customHeight="1" x14ac:dyDescent="0.3">
      <c r="A192" s="2335"/>
      <c r="B192" s="1685" t="s">
        <v>105</v>
      </c>
      <c r="C192" s="1709">
        <f>C191/C190*100</f>
        <v>98.321490115517136</v>
      </c>
      <c r="D192" s="1709">
        <v>0</v>
      </c>
      <c r="E192" s="1709">
        <f>E191/E190*100</f>
        <v>96.815814630091438</v>
      </c>
      <c r="F192" s="1709">
        <f>F191/F190*100</f>
        <v>98.334380675893925</v>
      </c>
      <c r="G192" s="1709">
        <v>0</v>
      </c>
      <c r="H192" s="1683"/>
      <c r="I192" s="1683"/>
      <c r="J192" s="1683"/>
      <c r="K192" s="1683"/>
      <c r="L192" s="1683"/>
      <c r="M192" s="1683"/>
      <c r="N192" s="1683"/>
      <c r="O192" s="1683"/>
      <c r="P192" s="1709">
        <v>0</v>
      </c>
      <c r="Q192" s="407"/>
      <c r="R192" s="405"/>
    </row>
    <row r="193" spans="1:18" s="26" customFormat="1" ht="22.5" customHeight="1" x14ac:dyDescent="0.25">
      <c r="A193" s="2333" t="s">
        <v>164</v>
      </c>
      <c r="B193" s="1688" t="s">
        <v>1250</v>
      </c>
      <c r="C193" s="1691">
        <f t="shared" ref="C193:C200" si="31">D193+E193+F193+G193</f>
        <v>324514.80299999996</v>
      </c>
      <c r="D193" s="1691">
        <v>0</v>
      </c>
      <c r="E193" s="1691">
        <f>'Упр.имущ.и фин. '!D17</f>
        <v>14436</v>
      </c>
      <c r="F193" s="1691">
        <f>'Упр.имущ.и фин. '!D18</f>
        <v>310078.80299999996</v>
      </c>
      <c r="G193" s="1691">
        <v>0</v>
      </c>
      <c r="H193" s="1683">
        <f>I193+J193+K193+L193</f>
        <v>779.15</v>
      </c>
      <c r="I193" s="1692">
        <v>0</v>
      </c>
      <c r="J193" s="1692">
        <v>0</v>
      </c>
      <c r="K193" s="1692">
        <v>779.15</v>
      </c>
      <c r="L193" s="1692">
        <v>0</v>
      </c>
      <c r="M193" s="1683">
        <f>C193-H193</f>
        <v>323735.65299999993</v>
      </c>
      <c r="N193" s="1694">
        <f>F193-K193</f>
        <v>309299.65299999993</v>
      </c>
      <c r="O193" s="1683"/>
      <c r="P193" s="1691">
        <v>0</v>
      </c>
      <c r="Q193" s="405"/>
      <c r="R193" s="405"/>
    </row>
    <row r="194" spans="1:18" s="26" customFormat="1" ht="20.100000000000001" customHeight="1" x14ac:dyDescent="0.25">
      <c r="A194" s="2333"/>
      <c r="B194" s="1685" t="s">
        <v>104</v>
      </c>
      <c r="C194" s="1691">
        <f t="shared" si="31"/>
        <v>321040.10800000001</v>
      </c>
      <c r="D194" s="1691">
        <v>0</v>
      </c>
      <c r="E194" s="1691">
        <f>'Упр.имущ.и фин. '!H17</f>
        <v>13976.331</v>
      </c>
      <c r="F194" s="1691">
        <f>'Упр.имущ.и фин. '!H18</f>
        <v>307063.777</v>
      </c>
      <c r="G194" s="1691">
        <v>0</v>
      </c>
      <c r="H194" s="1683"/>
      <c r="I194" s="1692"/>
      <c r="J194" s="1692"/>
      <c r="K194" s="1692"/>
      <c r="L194" s="1692"/>
      <c r="M194" s="1683"/>
      <c r="N194" s="1694"/>
      <c r="O194" s="1683"/>
      <c r="P194" s="1691">
        <v>0</v>
      </c>
      <c r="Q194" s="405"/>
      <c r="R194" s="405"/>
    </row>
    <row r="195" spans="1:18" s="26" customFormat="1" ht="20.100000000000001" customHeight="1" x14ac:dyDescent="0.25">
      <c r="A195" s="2333"/>
      <c r="B195" s="1685" t="s">
        <v>105</v>
      </c>
      <c r="C195" s="1691">
        <f>C194/C193*100</f>
        <v>98.929264561160878</v>
      </c>
      <c r="D195" s="1691">
        <v>0</v>
      </c>
      <c r="E195" s="1691">
        <f>E194/E193*100</f>
        <v>96.815814630091438</v>
      </c>
      <c r="F195" s="1691">
        <f>F194/F193*100</f>
        <v>99.027658140179298</v>
      </c>
      <c r="G195" s="1691">
        <v>0</v>
      </c>
      <c r="H195" s="1683"/>
      <c r="I195" s="1692"/>
      <c r="J195" s="1692"/>
      <c r="K195" s="1692"/>
      <c r="L195" s="1692"/>
      <c r="M195" s="1683"/>
      <c r="N195" s="1694"/>
      <c r="O195" s="1683"/>
      <c r="P195" s="1691">
        <v>0</v>
      </c>
      <c r="Q195" s="405"/>
      <c r="R195" s="405"/>
    </row>
    <row r="196" spans="1:18" s="26" customFormat="1" ht="23.25" customHeight="1" x14ac:dyDescent="0.25">
      <c r="A196" s="2333" t="s">
        <v>166</v>
      </c>
      <c r="B196" s="1688" t="s">
        <v>1590</v>
      </c>
      <c r="C196" s="1691">
        <f t="shared" si="31"/>
        <v>57567.979999999996</v>
      </c>
      <c r="D196" s="1691">
        <v>0</v>
      </c>
      <c r="E196" s="1691">
        <v>0</v>
      </c>
      <c r="F196" s="1691">
        <f>'Упр.имущ.и фин. '!D23</f>
        <v>57567.979999999996</v>
      </c>
      <c r="G196" s="1691">
        <v>0</v>
      </c>
      <c r="H196" s="1683">
        <f>I196+J196+K196+L196</f>
        <v>4519</v>
      </c>
      <c r="I196" s="1692">
        <v>0</v>
      </c>
      <c r="J196" s="1692">
        <v>3469</v>
      </c>
      <c r="K196" s="1692">
        <v>1050</v>
      </c>
      <c r="L196" s="1692">
        <v>0</v>
      </c>
      <c r="M196" s="1683">
        <f>C196-H196</f>
        <v>53048.979999999996</v>
      </c>
      <c r="N196" s="1694">
        <f>F196-K196</f>
        <v>56517.979999999996</v>
      </c>
      <c r="O196" s="1683"/>
      <c r="P196" s="1691">
        <v>0</v>
      </c>
      <c r="Q196" s="405"/>
      <c r="R196" s="405"/>
    </row>
    <row r="197" spans="1:18" s="26" customFormat="1" ht="20.100000000000001" customHeight="1" x14ac:dyDescent="0.25">
      <c r="A197" s="2333"/>
      <c r="B197" s="1685" t="s">
        <v>104</v>
      </c>
      <c r="C197" s="1691">
        <f t="shared" si="31"/>
        <v>55481.17</v>
      </c>
      <c r="D197" s="1691">
        <v>0</v>
      </c>
      <c r="E197" s="1691">
        <v>0</v>
      </c>
      <c r="F197" s="1691">
        <f>'Упр.имущ.и фин. '!E23</f>
        <v>55481.17</v>
      </c>
      <c r="G197" s="1691">
        <v>0</v>
      </c>
      <c r="H197" s="1683"/>
      <c r="I197" s="1692"/>
      <c r="J197" s="1692"/>
      <c r="K197" s="1692"/>
      <c r="L197" s="1692"/>
      <c r="M197" s="1683"/>
      <c r="N197" s="1694"/>
      <c r="O197" s="1683"/>
      <c r="P197" s="1691">
        <v>0</v>
      </c>
      <c r="Q197" s="405"/>
      <c r="R197" s="405"/>
    </row>
    <row r="198" spans="1:18" s="26" customFormat="1" ht="20.100000000000001" customHeight="1" x14ac:dyDescent="0.25">
      <c r="A198" s="2333"/>
      <c r="B198" s="1685" t="s">
        <v>105</v>
      </c>
      <c r="C198" s="1691">
        <f>C197/C196*100</f>
        <v>96.375050852922058</v>
      </c>
      <c r="D198" s="1691">
        <v>0</v>
      </c>
      <c r="E198" s="1691">
        <v>0</v>
      </c>
      <c r="F198" s="1691">
        <f>F197/F196*100</f>
        <v>96.375050852922058</v>
      </c>
      <c r="G198" s="1691">
        <v>0</v>
      </c>
      <c r="H198" s="1683"/>
      <c r="I198" s="1692"/>
      <c r="J198" s="1692"/>
      <c r="K198" s="1692"/>
      <c r="L198" s="1692"/>
      <c r="M198" s="1683"/>
      <c r="N198" s="1694"/>
      <c r="O198" s="1683"/>
      <c r="P198" s="1691">
        <v>0</v>
      </c>
      <c r="Q198" s="405"/>
      <c r="R198" s="405"/>
    </row>
    <row r="199" spans="1:18" s="26" customFormat="1" ht="23.1" customHeight="1" x14ac:dyDescent="0.25">
      <c r="A199" s="2333" t="s">
        <v>167</v>
      </c>
      <c r="B199" s="1690" t="s">
        <v>239</v>
      </c>
      <c r="C199" s="1691">
        <f t="shared" si="31"/>
        <v>1318543.0079999999</v>
      </c>
      <c r="D199" s="1691">
        <v>0</v>
      </c>
      <c r="E199" s="1691">
        <v>0</v>
      </c>
      <c r="F199" s="1691">
        <f>'Упр.имущ.и фин. '!D53</f>
        <v>1318543.0079999999</v>
      </c>
      <c r="G199" s="1691">
        <v>0</v>
      </c>
      <c r="H199" s="1683">
        <f>I199+J199+K199+L199</f>
        <v>179795.4</v>
      </c>
      <c r="I199" s="1692">
        <v>0</v>
      </c>
      <c r="J199" s="1692">
        <v>0</v>
      </c>
      <c r="K199" s="1692">
        <v>179795.4</v>
      </c>
      <c r="L199" s="1692">
        <v>0</v>
      </c>
      <c r="M199" s="1683">
        <f>C199-H199</f>
        <v>1138747.608</v>
      </c>
      <c r="N199" s="1694">
        <f>F199-K199</f>
        <v>1138747.608</v>
      </c>
      <c r="O199" s="1683"/>
      <c r="P199" s="1691">
        <v>0</v>
      </c>
      <c r="Q199" s="405"/>
      <c r="R199" s="405"/>
    </row>
    <row r="200" spans="1:18" s="26" customFormat="1" ht="20.100000000000001" customHeight="1" x14ac:dyDescent="0.25">
      <c r="A200" s="2333"/>
      <c r="B200" s="1685" t="s">
        <v>104</v>
      </c>
      <c r="C200" s="1691">
        <f t="shared" si="31"/>
        <v>1295559.341</v>
      </c>
      <c r="D200" s="1691">
        <v>0</v>
      </c>
      <c r="E200" s="1691">
        <v>0</v>
      </c>
      <c r="F200" s="1691">
        <f>'Упр.имущ.и фин. '!H53</f>
        <v>1295559.341</v>
      </c>
      <c r="G200" s="1691">
        <v>0</v>
      </c>
      <c r="H200" s="1683"/>
      <c r="I200" s="1692"/>
      <c r="J200" s="1692"/>
      <c r="K200" s="1692"/>
      <c r="L200" s="1692"/>
      <c r="M200" s="1683"/>
      <c r="N200" s="1694"/>
      <c r="O200" s="1683"/>
      <c r="P200" s="1691">
        <v>0</v>
      </c>
      <c r="Q200" s="405"/>
      <c r="R200" s="405"/>
    </row>
    <row r="201" spans="1:18" s="26" customFormat="1" ht="20.100000000000001" customHeight="1" x14ac:dyDescent="0.25">
      <c r="A201" s="2333"/>
      <c r="B201" s="1685" t="s">
        <v>105</v>
      </c>
      <c r="C201" s="1691">
        <f>C200/C199*100</f>
        <v>98.256889091933218</v>
      </c>
      <c r="D201" s="1691">
        <v>0</v>
      </c>
      <c r="E201" s="1691">
        <v>0</v>
      </c>
      <c r="F201" s="1691">
        <f>F200/F199*100</f>
        <v>98.256889091933218</v>
      </c>
      <c r="G201" s="1691">
        <v>0</v>
      </c>
      <c r="H201" s="1683"/>
      <c r="I201" s="1692"/>
      <c r="J201" s="1692"/>
      <c r="K201" s="1692"/>
      <c r="L201" s="1692"/>
      <c r="M201" s="1683"/>
      <c r="N201" s="1694"/>
      <c r="O201" s="1683"/>
      <c r="P201" s="1691">
        <v>0</v>
      </c>
      <c r="Q201" s="405"/>
      <c r="R201" s="405"/>
    </row>
    <row r="202" spans="1:18" ht="47.25" customHeight="1" x14ac:dyDescent="0.3">
      <c r="A202" s="2336" t="s">
        <v>168</v>
      </c>
      <c r="B202" s="1708" t="s">
        <v>169</v>
      </c>
      <c r="C202" s="844">
        <f>E202+F202</f>
        <v>208355.22200000001</v>
      </c>
      <c r="D202" s="1709">
        <f>D205</f>
        <v>0</v>
      </c>
      <c r="E202" s="1709">
        <f>E208</f>
        <v>12042.5</v>
      </c>
      <c r="F202" s="1709">
        <f>F205+F208+F211+F214+F217</f>
        <v>196312.72200000001</v>
      </c>
      <c r="G202" s="1709">
        <f>G204</f>
        <v>0</v>
      </c>
      <c r="H202" s="1683">
        <f>I202+J202+K202+L202</f>
        <v>64551.1</v>
      </c>
      <c r="I202" s="1683">
        <v>0</v>
      </c>
      <c r="J202" s="1683">
        <v>0</v>
      </c>
      <c r="K202" s="1683">
        <v>64551.1</v>
      </c>
      <c r="L202" s="1683">
        <v>0</v>
      </c>
      <c r="M202" s="1683">
        <f>C202-H202</f>
        <v>143804.122</v>
      </c>
      <c r="N202" s="1683">
        <f>F202-K202</f>
        <v>131761.622</v>
      </c>
      <c r="O202" s="1695"/>
      <c r="P202" s="1709">
        <f>P204</f>
        <v>0</v>
      </c>
      <c r="Q202" s="407"/>
      <c r="R202" s="96"/>
    </row>
    <row r="203" spans="1:18" ht="20.100000000000001" customHeight="1" x14ac:dyDescent="0.3">
      <c r="A203" s="2336"/>
      <c r="B203" s="1685" t="s">
        <v>104</v>
      </c>
      <c r="C203" s="844">
        <f>C206+C209+C212+C215+C218</f>
        <v>198842.39199999999</v>
      </c>
      <c r="D203" s="1709">
        <f>D206</f>
        <v>0</v>
      </c>
      <c r="E203" s="1709">
        <f>E209</f>
        <v>9457.99</v>
      </c>
      <c r="F203" s="1709">
        <f>F206+F209+F212+F215+F218</f>
        <v>189384.402</v>
      </c>
      <c r="G203" s="1709">
        <f>G205</f>
        <v>0</v>
      </c>
      <c r="H203" s="1683"/>
      <c r="I203" s="1683"/>
      <c r="J203" s="1683"/>
      <c r="K203" s="1683"/>
      <c r="L203" s="1683"/>
      <c r="M203" s="1683"/>
      <c r="N203" s="1683"/>
      <c r="O203" s="1695"/>
      <c r="P203" s="1709">
        <f>P205</f>
        <v>0</v>
      </c>
      <c r="Q203" s="407"/>
      <c r="R203" s="96"/>
    </row>
    <row r="204" spans="1:18" ht="20.100000000000001" customHeight="1" x14ac:dyDescent="0.3">
      <c r="A204" s="2336"/>
      <c r="B204" s="1685" t="s">
        <v>105</v>
      </c>
      <c r="C204" s="844">
        <f>C203/C202*100</f>
        <v>95.434321295772463</v>
      </c>
      <c r="D204" s="844">
        <f>0</f>
        <v>0</v>
      </c>
      <c r="E204" s="844">
        <f t="shared" ref="E204:F204" si="32">E203/E202*100</f>
        <v>78.538426406477058</v>
      </c>
      <c r="F204" s="844">
        <f t="shared" si="32"/>
        <v>96.470773809554728</v>
      </c>
      <c r="G204" s="844">
        <v>0</v>
      </c>
      <c r="H204" s="1683"/>
      <c r="I204" s="1683"/>
      <c r="J204" s="1683"/>
      <c r="K204" s="1683"/>
      <c r="L204" s="1683"/>
      <c r="M204" s="1683"/>
      <c r="N204" s="1683"/>
      <c r="O204" s="1695"/>
      <c r="P204" s="844">
        <v>0</v>
      </c>
      <c r="Q204" s="407"/>
      <c r="R204" s="96"/>
    </row>
    <row r="205" spans="1:18" ht="61.5" customHeight="1" x14ac:dyDescent="0.3">
      <c r="A205" s="2333" t="s">
        <v>170</v>
      </c>
      <c r="B205" s="1688" t="s">
        <v>1623</v>
      </c>
      <c r="C205" s="1687">
        <f t="shared" ref="C205:C215" si="33">D205+E205+F205+G205</f>
        <v>99714.97</v>
      </c>
      <c r="D205" s="1691">
        <v>0</v>
      </c>
      <c r="E205" s="1691">
        <v>0</v>
      </c>
      <c r="F205" s="1691">
        <f>'Разв.инст.гражд.общ.'!D22</f>
        <v>99714.97</v>
      </c>
      <c r="G205" s="1691">
        <v>0</v>
      </c>
      <c r="H205" s="1683"/>
      <c r="I205" s="1683"/>
      <c r="J205" s="1683"/>
      <c r="K205" s="1683"/>
      <c r="L205" s="1683"/>
      <c r="M205" s="1683"/>
      <c r="N205" s="1683"/>
      <c r="O205" s="1695"/>
      <c r="P205" s="1691">
        <v>0</v>
      </c>
      <c r="Q205" s="407"/>
      <c r="R205" s="96"/>
    </row>
    <row r="206" spans="1:18" ht="20.100000000000001" customHeight="1" x14ac:dyDescent="0.3">
      <c r="A206" s="2333"/>
      <c r="B206" s="1685" t="s">
        <v>104</v>
      </c>
      <c r="C206" s="1687">
        <f t="shared" si="33"/>
        <v>98665.195999999996</v>
      </c>
      <c r="D206" s="1691">
        <v>0</v>
      </c>
      <c r="E206" s="1691">
        <v>0</v>
      </c>
      <c r="F206" s="1691">
        <f>'Разв.инст.гражд.общ.'!E22</f>
        <v>98665.195999999996</v>
      </c>
      <c r="G206" s="1691">
        <v>0</v>
      </c>
      <c r="H206" s="1683"/>
      <c r="I206" s="1683"/>
      <c r="J206" s="1683"/>
      <c r="K206" s="1683"/>
      <c r="L206" s="1683"/>
      <c r="M206" s="1683"/>
      <c r="N206" s="1683"/>
      <c r="O206" s="1695"/>
      <c r="P206" s="1691">
        <v>0</v>
      </c>
      <c r="Q206" s="407"/>
      <c r="R206" s="96"/>
    </row>
    <row r="207" spans="1:18" ht="20.100000000000001" customHeight="1" x14ac:dyDescent="0.3">
      <c r="A207" s="2333"/>
      <c r="B207" s="1685" t="s">
        <v>105</v>
      </c>
      <c r="C207" s="1687">
        <f>C206/C205*100</f>
        <v>98.947225276204762</v>
      </c>
      <c r="D207" s="1687">
        <v>0</v>
      </c>
      <c r="E207" s="1687">
        <v>0</v>
      </c>
      <c r="F207" s="1687">
        <f t="shared" ref="F207:O207" si="34">F206/F205*100</f>
        <v>98.947225276204762</v>
      </c>
      <c r="G207" s="1687">
        <v>0</v>
      </c>
      <c r="H207" s="844" t="e">
        <f t="shared" si="34"/>
        <v>#DIV/0!</v>
      </c>
      <c r="I207" s="844" t="e">
        <f t="shared" si="34"/>
        <v>#DIV/0!</v>
      </c>
      <c r="J207" s="844" t="e">
        <f t="shared" si="34"/>
        <v>#DIV/0!</v>
      </c>
      <c r="K207" s="844" t="e">
        <f t="shared" si="34"/>
        <v>#DIV/0!</v>
      </c>
      <c r="L207" s="844" t="e">
        <f t="shared" si="34"/>
        <v>#DIV/0!</v>
      </c>
      <c r="M207" s="844" t="e">
        <f t="shared" si="34"/>
        <v>#DIV/0!</v>
      </c>
      <c r="N207" s="844" t="e">
        <f t="shared" si="34"/>
        <v>#DIV/0!</v>
      </c>
      <c r="O207" s="844" t="e">
        <f t="shared" si="34"/>
        <v>#DIV/0!</v>
      </c>
      <c r="P207" s="1687">
        <v>0</v>
      </c>
      <c r="Q207" s="407"/>
      <c r="R207" s="96"/>
    </row>
    <row r="208" spans="1:18" ht="33" customHeight="1" x14ac:dyDescent="0.3">
      <c r="A208" s="2333" t="s">
        <v>171</v>
      </c>
      <c r="B208" s="1690" t="s">
        <v>1416</v>
      </c>
      <c r="C208" s="1687">
        <f>F208+E208</f>
        <v>30250</v>
      </c>
      <c r="D208" s="1687">
        <v>0</v>
      </c>
      <c r="E208" s="1687">
        <f>'Разв.инст.гражд.общ.'!D31</f>
        <v>12042.5</v>
      </c>
      <c r="F208" s="1687">
        <f>'Разв.инст.гражд.общ.'!D32</f>
        <v>18207.5</v>
      </c>
      <c r="G208" s="1687">
        <v>0</v>
      </c>
      <c r="H208" s="844"/>
      <c r="I208" s="844"/>
      <c r="J208" s="844"/>
      <c r="K208" s="844"/>
      <c r="L208" s="844"/>
      <c r="M208" s="844"/>
      <c r="N208" s="844"/>
      <c r="O208" s="844"/>
      <c r="P208" s="1687">
        <v>0</v>
      </c>
      <c r="Q208" s="407"/>
      <c r="R208" s="96"/>
    </row>
    <row r="209" spans="1:18" ht="20.100000000000001" customHeight="1" x14ac:dyDescent="0.3">
      <c r="A209" s="2333"/>
      <c r="B209" s="1685" t="s">
        <v>104</v>
      </c>
      <c r="C209" s="1687">
        <f>D209+E209+F209+G209</f>
        <v>22013</v>
      </c>
      <c r="D209" s="1687">
        <v>0</v>
      </c>
      <c r="E209" s="1687">
        <f>'Разв.инст.гражд.общ.'!E31</f>
        <v>9457.99</v>
      </c>
      <c r="F209" s="1687">
        <f>'Разв.инст.гражд.общ.'!E32</f>
        <v>12555.01</v>
      </c>
      <c r="G209" s="1687">
        <v>0</v>
      </c>
      <c r="H209" s="844"/>
      <c r="I209" s="844"/>
      <c r="J209" s="844"/>
      <c r="K209" s="844"/>
      <c r="L209" s="844"/>
      <c r="M209" s="844"/>
      <c r="N209" s="844"/>
      <c r="O209" s="844"/>
      <c r="P209" s="1687">
        <v>0</v>
      </c>
      <c r="Q209" s="407"/>
      <c r="R209" s="96"/>
    </row>
    <row r="210" spans="1:18" ht="20.100000000000001" customHeight="1" x14ac:dyDescent="0.3">
      <c r="A210" s="2333"/>
      <c r="B210" s="1685" t="s">
        <v>105</v>
      </c>
      <c r="C210" s="1687">
        <f>C209/C208*100</f>
        <v>72.770247933884306</v>
      </c>
      <c r="D210" s="1687">
        <v>0</v>
      </c>
      <c r="E210" s="1687">
        <f>E209/E208*100</f>
        <v>78.538426406477058</v>
      </c>
      <c r="F210" s="1687">
        <f>F209/F208*100</f>
        <v>68.955155842372648</v>
      </c>
      <c r="G210" s="1687">
        <v>0</v>
      </c>
      <c r="H210" s="844"/>
      <c r="I210" s="844"/>
      <c r="J210" s="844"/>
      <c r="K210" s="844"/>
      <c r="L210" s="844"/>
      <c r="M210" s="844"/>
      <c r="N210" s="844"/>
      <c r="O210" s="844"/>
      <c r="P210" s="1687">
        <v>0</v>
      </c>
      <c r="Q210" s="407"/>
      <c r="R210" s="96"/>
    </row>
    <row r="211" spans="1:18" ht="20.100000000000001" customHeight="1" x14ac:dyDescent="0.3">
      <c r="A211" s="2333" t="s">
        <v>172</v>
      </c>
      <c r="B211" s="1688" t="s">
        <v>593</v>
      </c>
      <c r="C211" s="1687">
        <f t="shared" si="33"/>
        <v>8811.1580000000013</v>
      </c>
      <c r="D211" s="1691">
        <v>0</v>
      </c>
      <c r="E211" s="1691">
        <v>0</v>
      </c>
      <c r="F211" s="1691">
        <f>'Разв.инст.гражд.общ.'!D66</f>
        <v>8811.1580000000013</v>
      </c>
      <c r="G211" s="1691">
        <v>0</v>
      </c>
      <c r="H211" s="1683"/>
      <c r="I211" s="1683"/>
      <c r="J211" s="1683"/>
      <c r="K211" s="1683"/>
      <c r="L211" s="1683"/>
      <c r="M211" s="1683"/>
      <c r="N211" s="1683"/>
      <c r="O211" s="1695"/>
      <c r="P211" s="1691">
        <v>0</v>
      </c>
      <c r="Q211" s="407"/>
      <c r="R211" s="96"/>
    </row>
    <row r="212" spans="1:18" ht="20.100000000000001" customHeight="1" x14ac:dyDescent="0.3">
      <c r="A212" s="2333"/>
      <c r="B212" s="1685" t="s">
        <v>104</v>
      </c>
      <c r="C212" s="1687">
        <f t="shared" si="33"/>
        <v>8585.1020000000008</v>
      </c>
      <c r="D212" s="1691">
        <v>0</v>
      </c>
      <c r="E212" s="1691">
        <v>0</v>
      </c>
      <c r="F212" s="1691">
        <f>'Разв.инст.гражд.общ.'!E66</f>
        <v>8585.1020000000008</v>
      </c>
      <c r="G212" s="1691">
        <v>0</v>
      </c>
      <c r="H212" s="1683"/>
      <c r="I212" s="1683"/>
      <c r="J212" s="1683"/>
      <c r="K212" s="1683"/>
      <c r="L212" s="1683"/>
      <c r="M212" s="1683"/>
      <c r="N212" s="1683"/>
      <c r="O212" s="1695"/>
      <c r="P212" s="1691">
        <v>0</v>
      </c>
      <c r="Q212" s="407"/>
      <c r="R212" s="96"/>
    </row>
    <row r="213" spans="1:18" ht="20.100000000000001" customHeight="1" x14ac:dyDescent="0.3">
      <c r="A213" s="2333"/>
      <c r="B213" s="1685" t="s">
        <v>105</v>
      </c>
      <c r="C213" s="1687">
        <f>C212/C211*100</f>
        <v>97.434434838190384</v>
      </c>
      <c r="D213" s="1687">
        <v>0</v>
      </c>
      <c r="E213" s="1687">
        <v>0</v>
      </c>
      <c r="F213" s="1687">
        <f>F212/F211*100</f>
        <v>97.434434838190384</v>
      </c>
      <c r="G213" s="1687">
        <v>0</v>
      </c>
      <c r="H213" s="1683"/>
      <c r="I213" s="1683"/>
      <c r="J213" s="1683"/>
      <c r="K213" s="1683"/>
      <c r="L213" s="1683"/>
      <c r="M213" s="1683"/>
      <c r="N213" s="1683"/>
      <c r="O213" s="1695"/>
      <c r="P213" s="1687">
        <v>0</v>
      </c>
      <c r="Q213" s="407"/>
      <c r="R213" s="96"/>
    </row>
    <row r="214" spans="1:18" ht="36.75" customHeight="1" x14ac:dyDescent="0.3">
      <c r="A214" s="2333" t="s">
        <v>173</v>
      </c>
      <c r="B214" s="1688" t="s">
        <v>1624</v>
      </c>
      <c r="C214" s="1687">
        <f t="shared" si="33"/>
        <v>224.7</v>
      </c>
      <c r="D214" s="1691">
        <f>0</f>
        <v>0</v>
      </c>
      <c r="E214" s="1691">
        <v>0</v>
      </c>
      <c r="F214" s="1691">
        <f>'Разв.инст.гражд.общ.'!D71</f>
        <v>224.7</v>
      </c>
      <c r="G214" s="1691">
        <v>0</v>
      </c>
      <c r="H214" s="1683"/>
      <c r="I214" s="1683"/>
      <c r="J214" s="1683"/>
      <c r="K214" s="1683"/>
      <c r="L214" s="1683"/>
      <c r="M214" s="1683"/>
      <c r="N214" s="1683"/>
      <c r="O214" s="1695"/>
      <c r="P214" s="1691">
        <v>0</v>
      </c>
      <c r="Q214" s="407"/>
      <c r="R214" s="96"/>
    </row>
    <row r="215" spans="1:18" ht="20.100000000000001" customHeight="1" x14ac:dyDescent="0.3">
      <c r="A215" s="2333"/>
      <c r="B215" s="1685" t="s">
        <v>104</v>
      </c>
      <c r="C215" s="1687">
        <f t="shared" si="33"/>
        <v>224.7</v>
      </c>
      <c r="D215" s="1691">
        <f>0</f>
        <v>0</v>
      </c>
      <c r="E215" s="1691">
        <v>0</v>
      </c>
      <c r="F215" s="1691">
        <f>'Разв.инст.гражд.общ.'!E71</f>
        <v>224.7</v>
      </c>
      <c r="G215" s="1691">
        <v>0</v>
      </c>
      <c r="H215" s="1683"/>
      <c r="I215" s="1683"/>
      <c r="J215" s="1683"/>
      <c r="K215" s="1683"/>
      <c r="L215" s="1683"/>
      <c r="M215" s="1683"/>
      <c r="N215" s="1683"/>
      <c r="O215" s="1695"/>
      <c r="P215" s="1691">
        <v>0</v>
      </c>
      <c r="Q215" s="407"/>
      <c r="R215" s="96"/>
    </row>
    <row r="216" spans="1:18" ht="20.100000000000001" customHeight="1" x14ac:dyDescent="0.3">
      <c r="A216" s="2333"/>
      <c r="B216" s="1685" t="s">
        <v>105</v>
      </c>
      <c r="C216" s="1687">
        <f>C215/C214*100</f>
        <v>100</v>
      </c>
      <c r="D216" s="1687">
        <f>0</f>
        <v>0</v>
      </c>
      <c r="E216" s="1687">
        <v>0</v>
      </c>
      <c r="F216" s="1687">
        <f>F215/F214*100</f>
        <v>100</v>
      </c>
      <c r="G216" s="1687">
        <v>0</v>
      </c>
      <c r="H216" s="1683"/>
      <c r="I216" s="1683"/>
      <c r="J216" s="1683"/>
      <c r="K216" s="1683"/>
      <c r="L216" s="1683"/>
      <c r="M216" s="1683"/>
      <c r="N216" s="1683"/>
      <c r="O216" s="1695"/>
      <c r="P216" s="1687">
        <v>0</v>
      </c>
      <c r="Q216" s="407"/>
      <c r="R216" s="96"/>
    </row>
    <row r="217" spans="1:18" ht="20.100000000000001" customHeight="1" x14ac:dyDescent="0.3">
      <c r="A217" s="2333" t="s">
        <v>392</v>
      </c>
      <c r="B217" s="1688" t="s">
        <v>809</v>
      </c>
      <c r="C217" s="1687">
        <f>F217</f>
        <v>69354.394</v>
      </c>
      <c r="D217" s="1691">
        <v>0</v>
      </c>
      <c r="E217" s="1691">
        <v>0</v>
      </c>
      <c r="F217" s="1691">
        <f>'Разв.инст.гражд.общ.'!D80</f>
        <v>69354.394</v>
      </c>
      <c r="G217" s="1691">
        <v>0</v>
      </c>
      <c r="H217" s="1683"/>
      <c r="I217" s="1683"/>
      <c r="J217" s="1683"/>
      <c r="K217" s="1683"/>
      <c r="L217" s="1683"/>
      <c r="M217" s="1683"/>
      <c r="N217" s="1683"/>
      <c r="O217" s="1695"/>
      <c r="P217" s="1691">
        <v>0</v>
      </c>
      <c r="Q217" s="407"/>
      <c r="R217" s="96"/>
    </row>
    <row r="218" spans="1:18" ht="20.100000000000001" customHeight="1" x14ac:dyDescent="0.3">
      <c r="A218" s="2333"/>
      <c r="B218" s="1685" t="s">
        <v>104</v>
      </c>
      <c r="C218" s="1687">
        <f>F218</f>
        <v>69354.394</v>
      </c>
      <c r="D218" s="1691">
        <v>0</v>
      </c>
      <c r="E218" s="1691">
        <v>0</v>
      </c>
      <c r="F218" s="1691">
        <f>'Разв.инст.гражд.общ.'!E80</f>
        <v>69354.394</v>
      </c>
      <c r="G218" s="1691">
        <v>0</v>
      </c>
      <c r="H218" s="1683"/>
      <c r="I218" s="1683"/>
      <c r="J218" s="1683"/>
      <c r="K218" s="1683"/>
      <c r="L218" s="1683"/>
      <c r="M218" s="1683"/>
      <c r="N218" s="1683"/>
      <c r="O218" s="1695"/>
      <c r="P218" s="1691">
        <v>0</v>
      </c>
      <c r="Q218" s="407"/>
      <c r="R218" s="96"/>
    </row>
    <row r="219" spans="1:18" ht="20.100000000000001" customHeight="1" x14ac:dyDescent="0.3">
      <c r="A219" s="2333"/>
      <c r="B219" s="1685" t="s">
        <v>105</v>
      </c>
      <c r="C219" s="1687">
        <f>C218/C217*100</f>
        <v>100</v>
      </c>
      <c r="D219" s="1687">
        <v>0</v>
      </c>
      <c r="E219" s="1687">
        <v>0</v>
      </c>
      <c r="F219" s="1687">
        <f>F218/F217*100</f>
        <v>100</v>
      </c>
      <c r="G219" s="1687">
        <v>0</v>
      </c>
      <c r="H219" s="1683"/>
      <c r="I219" s="1683"/>
      <c r="J219" s="1683"/>
      <c r="K219" s="1683"/>
      <c r="L219" s="1683"/>
      <c r="M219" s="1683"/>
      <c r="N219" s="1683"/>
      <c r="O219" s="1695"/>
      <c r="P219" s="1687">
        <v>0</v>
      </c>
      <c r="Q219" s="407"/>
      <c r="R219" s="96"/>
    </row>
    <row r="220" spans="1:18" ht="30" customHeight="1" x14ac:dyDescent="0.3">
      <c r="A220" s="2336" t="s">
        <v>174</v>
      </c>
      <c r="B220" s="1682" t="s">
        <v>175</v>
      </c>
      <c r="C220" s="1709">
        <f>E220+F220</f>
        <v>1375338.8029999998</v>
      </c>
      <c r="D220" s="1709">
        <f>D223+D226</f>
        <v>0</v>
      </c>
      <c r="E220" s="1709">
        <f>E223+E226</f>
        <v>133612</v>
      </c>
      <c r="F220" s="1709">
        <f>F223+F226+F229</f>
        <v>1241726.8029999998</v>
      </c>
      <c r="G220" s="1709">
        <f>G221</f>
        <v>0</v>
      </c>
      <c r="H220" s="1709">
        <f t="shared" ref="H220:O220" si="35">H223+H226</f>
        <v>0</v>
      </c>
      <c r="I220" s="1709">
        <f t="shared" si="35"/>
        <v>0</v>
      </c>
      <c r="J220" s="1709">
        <f t="shared" si="35"/>
        <v>0</v>
      </c>
      <c r="K220" s="1709">
        <f t="shared" si="35"/>
        <v>0</v>
      </c>
      <c r="L220" s="1709">
        <f t="shared" si="35"/>
        <v>0</v>
      </c>
      <c r="M220" s="1709">
        <f t="shared" si="35"/>
        <v>0</v>
      </c>
      <c r="N220" s="1709">
        <f t="shared" si="35"/>
        <v>0</v>
      </c>
      <c r="O220" s="1709">
        <f t="shared" si="35"/>
        <v>0</v>
      </c>
      <c r="P220" s="1709">
        <f t="shared" ref="P220" si="36">P223+P226</f>
        <v>0</v>
      </c>
      <c r="Q220" s="407"/>
      <c r="R220" s="96"/>
    </row>
    <row r="221" spans="1:18" ht="20.100000000000001" customHeight="1" x14ac:dyDescent="0.3">
      <c r="A221" s="2336"/>
      <c r="B221" s="1685" t="s">
        <v>104</v>
      </c>
      <c r="C221" s="1709">
        <f>E221+F221</f>
        <v>1318146.6260000002</v>
      </c>
      <c r="D221" s="1709">
        <f>D224+D227</f>
        <v>0</v>
      </c>
      <c r="E221" s="1709">
        <f>E224+E227</f>
        <v>128541.71999999999</v>
      </c>
      <c r="F221" s="1709">
        <f>F224+F227+F230</f>
        <v>1189604.9060000002</v>
      </c>
      <c r="G221" s="1709">
        <f t="shared" ref="G221" si="37">G224+G227</f>
        <v>0</v>
      </c>
      <c r="H221" s="1689"/>
      <c r="I221" s="1692"/>
      <c r="J221" s="1692"/>
      <c r="K221" s="1692"/>
      <c r="L221" s="1692"/>
      <c r="M221" s="1683"/>
      <c r="N221" s="1694"/>
      <c r="O221" s="1695"/>
      <c r="P221" s="1709">
        <f t="shared" ref="P221" si="38">P224+P227</f>
        <v>0</v>
      </c>
      <c r="Q221" s="407"/>
      <c r="R221" s="96"/>
    </row>
    <row r="222" spans="1:18" ht="20.100000000000001" customHeight="1" x14ac:dyDescent="0.3">
      <c r="A222" s="2336"/>
      <c r="B222" s="1685" t="s">
        <v>105</v>
      </c>
      <c r="C222" s="1709">
        <f>C221/C220*100</f>
        <v>95.841593585867898</v>
      </c>
      <c r="D222" s="1709">
        <v>0</v>
      </c>
      <c r="E222" s="1709">
        <f>E221/E220*100</f>
        <v>96.205221087926233</v>
      </c>
      <c r="F222" s="1709">
        <f>F221/F220*100</f>
        <v>95.802466623570197</v>
      </c>
      <c r="G222" s="1709">
        <v>0</v>
      </c>
      <c r="H222" s="1689"/>
      <c r="I222" s="1692"/>
      <c r="J222" s="1692"/>
      <c r="K222" s="1692"/>
      <c r="L222" s="1692"/>
      <c r="M222" s="1683"/>
      <c r="N222" s="1694"/>
      <c r="O222" s="1695"/>
      <c r="P222" s="1709">
        <v>0</v>
      </c>
      <c r="Q222" s="407"/>
      <c r="R222" s="96"/>
    </row>
    <row r="223" spans="1:18" ht="24.75" customHeight="1" x14ac:dyDescent="0.3">
      <c r="A223" s="2333" t="s">
        <v>176</v>
      </c>
      <c r="B223" s="1690" t="s">
        <v>30</v>
      </c>
      <c r="C223" s="1691">
        <f>D223+E223+F223+G223</f>
        <v>58425.8</v>
      </c>
      <c r="D223" s="1691">
        <v>0</v>
      </c>
      <c r="E223" s="1691">
        <f>'ДТК  '!D18</f>
        <v>5285</v>
      </c>
      <c r="F223" s="1691">
        <f>'ДТК  '!D19</f>
        <v>53140.800000000003</v>
      </c>
      <c r="G223" s="1691">
        <v>0</v>
      </c>
      <c r="H223" s="1689"/>
      <c r="I223" s="1692"/>
      <c r="J223" s="1692"/>
      <c r="K223" s="1692"/>
      <c r="L223" s="1692"/>
      <c r="M223" s="1683"/>
      <c r="N223" s="1694"/>
      <c r="O223" s="1695"/>
      <c r="P223" s="1691">
        <f>0</f>
        <v>0</v>
      </c>
      <c r="Q223" s="97"/>
      <c r="R223" s="96"/>
    </row>
    <row r="224" spans="1:18" ht="20.100000000000001" customHeight="1" x14ac:dyDescent="0.3">
      <c r="A224" s="2333"/>
      <c r="B224" s="1685" t="s">
        <v>104</v>
      </c>
      <c r="C224" s="1691">
        <f>D224+E224+F224+G224</f>
        <v>46963.830999999998</v>
      </c>
      <c r="D224" s="1691">
        <v>0</v>
      </c>
      <c r="E224" s="1691">
        <f>'ДТК  '!H18</f>
        <v>4148.1400000000003</v>
      </c>
      <c r="F224" s="1691">
        <f>'ДТК  '!H19</f>
        <v>42815.690999999999</v>
      </c>
      <c r="G224" s="1691">
        <f>'ДТК '!H26</f>
        <v>0</v>
      </c>
      <c r="H224" s="1689"/>
      <c r="I224" s="1692"/>
      <c r="J224" s="1692"/>
      <c r="K224" s="1692"/>
      <c r="L224" s="1692"/>
      <c r="M224" s="1683"/>
      <c r="N224" s="1694"/>
      <c r="O224" s="1695"/>
      <c r="P224" s="1691">
        <f>0</f>
        <v>0</v>
      </c>
      <c r="Q224" s="97"/>
      <c r="R224" s="96"/>
    </row>
    <row r="225" spans="1:18" ht="20.100000000000001" customHeight="1" x14ac:dyDescent="0.3">
      <c r="A225" s="2333"/>
      <c r="B225" s="1685" t="s">
        <v>105</v>
      </c>
      <c r="C225" s="1691">
        <f>C224/C223*100</f>
        <v>80.38200760622874</v>
      </c>
      <c r="D225" s="1691">
        <v>0</v>
      </c>
      <c r="E225" s="1691">
        <f t="shared" ref="E225:O225" si="39">E224/E223*100</f>
        <v>78.488930936613059</v>
      </c>
      <c r="F225" s="1691">
        <f t="shared" si="39"/>
        <v>80.570279333393543</v>
      </c>
      <c r="G225" s="1691">
        <v>0</v>
      </c>
      <c r="H225" s="1691" t="e">
        <f t="shared" si="39"/>
        <v>#DIV/0!</v>
      </c>
      <c r="I225" s="1691" t="e">
        <f t="shared" si="39"/>
        <v>#DIV/0!</v>
      </c>
      <c r="J225" s="1691" t="e">
        <f t="shared" si="39"/>
        <v>#DIV/0!</v>
      </c>
      <c r="K225" s="1691" t="e">
        <f t="shared" si="39"/>
        <v>#DIV/0!</v>
      </c>
      <c r="L225" s="1691" t="e">
        <f t="shared" si="39"/>
        <v>#DIV/0!</v>
      </c>
      <c r="M225" s="1691" t="e">
        <f t="shared" si="39"/>
        <v>#DIV/0!</v>
      </c>
      <c r="N225" s="1691" t="e">
        <f t="shared" si="39"/>
        <v>#DIV/0!</v>
      </c>
      <c r="O225" s="1691" t="e">
        <f t="shared" si="39"/>
        <v>#DIV/0!</v>
      </c>
      <c r="P225" s="1691">
        <v>0</v>
      </c>
      <c r="Q225" s="97"/>
      <c r="R225" s="96"/>
    </row>
    <row r="226" spans="1:18" ht="26.25" customHeight="1" x14ac:dyDescent="0.3">
      <c r="A226" s="2333" t="s">
        <v>177</v>
      </c>
      <c r="B226" s="1690" t="s">
        <v>40</v>
      </c>
      <c r="C226" s="1691">
        <f>D226+E226+F226+G226</f>
        <v>1259434.0759999999</v>
      </c>
      <c r="D226" s="1691">
        <v>0</v>
      </c>
      <c r="E226" s="1691">
        <f>'ДТК  '!D63</f>
        <v>128327</v>
      </c>
      <c r="F226" s="1691">
        <f>'ДТК  '!D126</f>
        <v>1131107.0759999999</v>
      </c>
      <c r="G226" s="1691">
        <v>0</v>
      </c>
      <c r="H226" s="1689"/>
      <c r="I226" s="1692"/>
      <c r="J226" s="1692"/>
      <c r="K226" s="1692"/>
      <c r="L226" s="1692"/>
      <c r="M226" s="1683"/>
      <c r="N226" s="1694"/>
      <c r="O226" s="1695"/>
      <c r="P226" s="1691">
        <f>0</f>
        <v>0</v>
      </c>
      <c r="Q226" s="97"/>
      <c r="R226" s="96"/>
    </row>
    <row r="227" spans="1:18" ht="19.5" customHeight="1" x14ac:dyDescent="0.3">
      <c r="A227" s="2333"/>
      <c r="B227" s="1685" t="s">
        <v>104</v>
      </c>
      <c r="C227" s="1691">
        <f>D227+E227+F227+G227</f>
        <v>1214572.3060000001</v>
      </c>
      <c r="D227" s="1691">
        <v>0</v>
      </c>
      <c r="E227" s="1691">
        <f>'ДТК  '!E63</f>
        <v>124393.57999999999</v>
      </c>
      <c r="F227" s="1691">
        <f>'ДТК  '!E126</f>
        <v>1090178.726</v>
      </c>
      <c r="G227" s="1691">
        <f>'ДТК '!H96</f>
        <v>0</v>
      </c>
      <c r="H227" s="1689"/>
      <c r="I227" s="1692"/>
      <c r="J227" s="1692"/>
      <c r="K227" s="1692"/>
      <c r="L227" s="1692"/>
      <c r="M227" s="1683"/>
      <c r="N227" s="1694"/>
      <c r="O227" s="1695"/>
      <c r="P227" s="1691">
        <f>0</f>
        <v>0</v>
      </c>
      <c r="Q227" s="97"/>
      <c r="R227" s="96"/>
    </row>
    <row r="228" spans="1:18" ht="19.5" customHeight="1" x14ac:dyDescent="0.3">
      <c r="A228" s="2333"/>
      <c r="B228" s="1685" t="s">
        <v>105</v>
      </c>
      <c r="C228" s="1691">
        <f>C227/C226*100</f>
        <v>96.43794217935708</v>
      </c>
      <c r="D228" s="1691">
        <f>0</f>
        <v>0</v>
      </c>
      <c r="E228" s="1691">
        <f>E227/E226*100</f>
        <v>96.934846135263811</v>
      </c>
      <c r="F228" s="1691">
        <f t="shared" ref="F228" si="40">F227/F226*100</f>
        <v>96.38156715058868</v>
      </c>
      <c r="G228" s="1691">
        <v>0</v>
      </c>
      <c r="H228" s="1691" t="e">
        <f t="shared" ref="H228:O228" si="41">H227/H226*100</f>
        <v>#DIV/0!</v>
      </c>
      <c r="I228" s="1691" t="e">
        <f t="shared" si="41"/>
        <v>#DIV/0!</v>
      </c>
      <c r="J228" s="1691" t="e">
        <f t="shared" si="41"/>
        <v>#DIV/0!</v>
      </c>
      <c r="K228" s="1691" t="e">
        <f t="shared" si="41"/>
        <v>#DIV/0!</v>
      </c>
      <c r="L228" s="1691" t="e">
        <f t="shared" si="41"/>
        <v>#DIV/0!</v>
      </c>
      <c r="M228" s="1691" t="e">
        <f t="shared" si="41"/>
        <v>#DIV/0!</v>
      </c>
      <c r="N228" s="1691" t="e">
        <f t="shared" si="41"/>
        <v>#DIV/0!</v>
      </c>
      <c r="O228" s="1691" t="e">
        <f t="shared" si="41"/>
        <v>#DIV/0!</v>
      </c>
      <c r="P228" s="1691">
        <v>0</v>
      </c>
      <c r="Q228" s="97"/>
      <c r="R228" s="96"/>
    </row>
    <row r="229" spans="1:18" ht="19.5" customHeight="1" x14ac:dyDescent="0.3">
      <c r="A229" s="2330" t="s">
        <v>1354</v>
      </c>
      <c r="B229" s="1688" t="s">
        <v>239</v>
      </c>
      <c r="C229" s="1691">
        <f>F229</f>
        <v>57478.927000000003</v>
      </c>
      <c r="D229" s="1691">
        <f>0</f>
        <v>0</v>
      </c>
      <c r="E229" s="1691">
        <f>0</f>
        <v>0</v>
      </c>
      <c r="F229" s="1691">
        <f>'ДТК  '!D139</f>
        <v>57478.927000000003</v>
      </c>
      <c r="G229" s="1691">
        <f>G2394</f>
        <v>0</v>
      </c>
      <c r="H229" s="1691">
        <f t="shared" ref="H229:P229" si="42">H2394</f>
        <v>0</v>
      </c>
      <c r="I229" s="1691">
        <f t="shared" si="42"/>
        <v>0</v>
      </c>
      <c r="J229" s="1691">
        <f t="shared" si="42"/>
        <v>0</v>
      </c>
      <c r="K229" s="1691">
        <f t="shared" si="42"/>
        <v>0</v>
      </c>
      <c r="L229" s="1691">
        <f t="shared" si="42"/>
        <v>0</v>
      </c>
      <c r="M229" s="1691">
        <f t="shared" si="42"/>
        <v>0</v>
      </c>
      <c r="N229" s="1691">
        <f t="shared" si="42"/>
        <v>0</v>
      </c>
      <c r="O229" s="1691">
        <f t="shared" si="42"/>
        <v>0</v>
      </c>
      <c r="P229" s="1691">
        <f t="shared" si="42"/>
        <v>0</v>
      </c>
      <c r="Q229" s="97"/>
      <c r="R229" s="96"/>
    </row>
    <row r="230" spans="1:18" ht="19.5" customHeight="1" x14ac:dyDescent="0.3">
      <c r="A230" s="2331"/>
      <c r="B230" s="1685" t="s">
        <v>903</v>
      </c>
      <c r="C230" s="1691">
        <f>F230</f>
        <v>56610.489000000001</v>
      </c>
      <c r="D230" s="1691">
        <f>0</f>
        <v>0</v>
      </c>
      <c r="E230" s="1691">
        <f>0</f>
        <v>0</v>
      </c>
      <c r="F230" s="1691">
        <f>'ДТК  '!H139</f>
        <v>56610.489000000001</v>
      </c>
      <c r="G230" s="1691">
        <f t="shared" ref="G230:G231" si="43">G2395</f>
        <v>0</v>
      </c>
      <c r="H230" s="1691"/>
      <c r="I230" s="1691"/>
      <c r="J230" s="1691"/>
      <c r="K230" s="1691"/>
      <c r="L230" s="1691"/>
      <c r="M230" s="1691"/>
      <c r="N230" s="1691"/>
      <c r="O230" s="1691"/>
      <c r="P230" s="1691">
        <f t="shared" ref="P230" si="44">P2395</f>
        <v>0</v>
      </c>
      <c r="Q230" s="97"/>
      <c r="R230" s="96"/>
    </row>
    <row r="231" spans="1:18" ht="19.5" customHeight="1" x14ac:dyDescent="0.3">
      <c r="A231" s="2332"/>
      <c r="B231" s="1685" t="s">
        <v>105</v>
      </c>
      <c r="C231" s="1691">
        <f>C230/C229*100</f>
        <v>98.489119325418159</v>
      </c>
      <c r="D231" s="1691">
        <f>0</f>
        <v>0</v>
      </c>
      <c r="E231" s="1691">
        <f>0</f>
        <v>0</v>
      </c>
      <c r="F231" s="1691">
        <f>F230/F229*100</f>
        <v>98.489119325418159</v>
      </c>
      <c r="G231" s="1691">
        <f t="shared" si="43"/>
        <v>0</v>
      </c>
      <c r="H231" s="1691"/>
      <c r="I231" s="1691"/>
      <c r="J231" s="1691"/>
      <c r="K231" s="1691"/>
      <c r="L231" s="1691"/>
      <c r="M231" s="1691"/>
      <c r="N231" s="1691"/>
      <c r="O231" s="1691"/>
      <c r="P231" s="1691">
        <f t="shared" ref="P231" si="45">P2396</f>
        <v>0</v>
      </c>
      <c r="Q231" s="97"/>
      <c r="R231" s="96"/>
    </row>
    <row r="232" spans="1:18" ht="22.5" customHeight="1" x14ac:dyDescent="0.3">
      <c r="A232" s="2336" t="s">
        <v>178</v>
      </c>
      <c r="B232" s="1682" t="s">
        <v>179</v>
      </c>
      <c r="C232" s="1709">
        <f>D232+E232+F232+G232</f>
        <v>325856.64000000001</v>
      </c>
      <c r="D232" s="1709">
        <f>D235+D238</f>
        <v>4371.16</v>
      </c>
      <c r="E232" s="1709">
        <f>E235+E238+E241+E244</f>
        <v>14003.06</v>
      </c>
      <c r="F232" s="1709">
        <f>F235+F238+F241+F244</f>
        <v>307482.42</v>
      </c>
      <c r="G232" s="1709">
        <f t="shared" ref="G232:G233" si="46">G235+G238</f>
        <v>0</v>
      </c>
      <c r="H232" s="1683">
        <f>K232+L232</f>
        <v>253140.4</v>
      </c>
      <c r="I232" s="1683">
        <v>0</v>
      </c>
      <c r="J232" s="1683">
        <v>0</v>
      </c>
      <c r="K232" s="1683">
        <v>122954.4</v>
      </c>
      <c r="L232" s="1683">
        <v>130186</v>
      </c>
      <c r="M232" s="1683">
        <f>C232-H232</f>
        <v>72716.24000000002</v>
      </c>
      <c r="N232" s="1683">
        <f>F232-K232</f>
        <v>184528.02</v>
      </c>
      <c r="O232" s="1695"/>
      <c r="P232" s="1709">
        <f t="shared" ref="P232" si="47">P235+P238</f>
        <v>0</v>
      </c>
      <c r="Q232" s="97"/>
      <c r="R232" s="96"/>
    </row>
    <row r="233" spans="1:18" ht="20.100000000000001" customHeight="1" x14ac:dyDescent="0.3">
      <c r="A233" s="2336"/>
      <c r="B233" s="1685" t="s">
        <v>104</v>
      </c>
      <c r="C233" s="1709">
        <f>D233+E233+F233+G233</f>
        <v>325637.53700000001</v>
      </c>
      <c r="D233" s="1709">
        <f>D236+D239</f>
        <v>4371.16</v>
      </c>
      <c r="E233" s="1709">
        <f>E239+E245+E236</f>
        <v>14000.837</v>
      </c>
      <c r="F233" s="1709">
        <f>F236+F239+F242+F245</f>
        <v>307265.54000000004</v>
      </c>
      <c r="G233" s="1709">
        <f t="shared" si="46"/>
        <v>0</v>
      </c>
      <c r="H233" s="1683"/>
      <c r="I233" s="1683"/>
      <c r="J233" s="1683"/>
      <c r="K233" s="1683"/>
      <c r="L233" s="1683"/>
      <c r="M233" s="1683"/>
      <c r="N233" s="1683"/>
      <c r="O233" s="1695"/>
      <c r="P233" s="1709">
        <f t="shared" ref="P233" si="48">P236+P239</f>
        <v>0</v>
      </c>
      <c r="Q233" s="97"/>
      <c r="R233" s="96"/>
    </row>
    <row r="234" spans="1:18" ht="20.100000000000001" customHeight="1" x14ac:dyDescent="0.3">
      <c r="A234" s="2336"/>
      <c r="B234" s="1685" t="s">
        <v>105</v>
      </c>
      <c r="C234" s="1709">
        <f>C233/C232*100</f>
        <v>99.932760922103654</v>
      </c>
      <c r="D234" s="1709">
        <f>D233/D232*100</f>
        <v>100</v>
      </c>
      <c r="E234" s="1709">
        <f>E233/E232*100</f>
        <v>99.984124898415061</v>
      </c>
      <c r="F234" s="1709">
        <f>F233/F232*100</f>
        <v>99.929465886212313</v>
      </c>
      <c r="G234" s="1709">
        <v>0</v>
      </c>
      <c r="H234" s="1683"/>
      <c r="I234" s="1683"/>
      <c r="J234" s="1683"/>
      <c r="K234" s="1683"/>
      <c r="L234" s="1683"/>
      <c r="M234" s="1683"/>
      <c r="N234" s="1683"/>
      <c r="O234" s="1695"/>
      <c r="P234" s="1709">
        <v>0</v>
      </c>
      <c r="Q234" s="97"/>
      <c r="R234" s="96"/>
    </row>
    <row r="235" spans="1:18" ht="58.5" customHeight="1" x14ac:dyDescent="0.3">
      <c r="A235" s="2337" t="s">
        <v>180</v>
      </c>
      <c r="B235" s="1690" t="s">
        <v>1338</v>
      </c>
      <c r="C235" s="1691">
        <f>E235+F235</f>
        <v>8614</v>
      </c>
      <c r="D235" s="1691">
        <v>0</v>
      </c>
      <c r="E235" s="1691">
        <f>'Цифр.мун.обр.'!D22</f>
        <v>8183</v>
      </c>
      <c r="F235" s="1691">
        <f>'Цифр.мун.обр.'!D23</f>
        <v>431</v>
      </c>
      <c r="G235" s="1691">
        <v>0</v>
      </c>
      <c r="H235" s="1683">
        <f>I235+J235+K235+L235</f>
        <v>11422.730000000001</v>
      </c>
      <c r="I235" s="1683">
        <v>0</v>
      </c>
      <c r="J235" s="1683">
        <v>0</v>
      </c>
      <c r="K235" s="1683">
        <v>11352.730000000001</v>
      </c>
      <c r="L235" s="1683">
        <v>70</v>
      </c>
      <c r="M235" s="1683">
        <f>C235-H235</f>
        <v>-2808.7300000000014</v>
      </c>
      <c r="N235" s="1683">
        <f>F235-K235</f>
        <v>-10921.730000000001</v>
      </c>
      <c r="O235" s="1695"/>
      <c r="P235" s="1691">
        <v>0</v>
      </c>
      <c r="Q235" s="407"/>
      <c r="R235" s="96"/>
    </row>
    <row r="236" spans="1:18" ht="20.100000000000001" customHeight="1" x14ac:dyDescent="0.3">
      <c r="A236" s="2337"/>
      <c r="B236" s="1685" t="s">
        <v>104</v>
      </c>
      <c r="C236" s="1691">
        <f t="shared" ref="C236:C239" si="49">D236+E236+F236+G236</f>
        <v>8614</v>
      </c>
      <c r="D236" s="1691">
        <v>0</v>
      </c>
      <c r="E236" s="1691">
        <f>'Цифр.мун.обр.'!H22</f>
        <v>8183</v>
      </c>
      <c r="F236" s="1691">
        <f>'Цифр.мун.обр.'!E11</f>
        <v>431</v>
      </c>
      <c r="G236" s="1691">
        <v>0</v>
      </c>
      <c r="H236" s="1683"/>
      <c r="I236" s="1683"/>
      <c r="J236" s="1683"/>
      <c r="K236" s="1683"/>
      <c r="L236" s="1683"/>
      <c r="M236" s="1683"/>
      <c r="N236" s="1683"/>
      <c r="O236" s="1695"/>
      <c r="P236" s="1691">
        <v>0</v>
      </c>
      <c r="Q236" s="407"/>
      <c r="R236" s="96"/>
    </row>
    <row r="237" spans="1:18" ht="20.100000000000001" customHeight="1" x14ac:dyDescent="0.3">
      <c r="A237" s="2337"/>
      <c r="B237" s="1685" t="s">
        <v>105</v>
      </c>
      <c r="C237" s="1691">
        <f>C236/C235*100</f>
        <v>100</v>
      </c>
      <c r="D237" s="1691">
        <v>0</v>
      </c>
      <c r="E237" s="1691">
        <f>E236/E235*100</f>
        <v>100</v>
      </c>
      <c r="F237" s="1691">
        <f>F236/F235*100</f>
        <v>100</v>
      </c>
      <c r="G237" s="1691">
        <v>0</v>
      </c>
      <c r="H237" s="1683"/>
      <c r="I237" s="1683"/>
      <c r="J237" s="1683"/>
      <c r="K237" s="1683"/>
      <c r="L237" s="1683"/>
      <c r="M237" s="1683"/>
      <c r="N237" s="1683"/>
      <c r="O237" s="1695"/>
      <c r="P237" s="1691">
        <v>0</v>
      </c>
      <c r="Q237" s="407"/>
      <c r="R237" s="96"/>
    </row>
    <row r="238" spans="1:18" ht="58.5" customHeight="1" x14ac:dyDescent="0.3">
      <c r="A238" s="2337" t="s">
        <v>181</v>
      </c>
      <c r="B238" s="1688" t="s">
        <v>1625</v>
      </c>
      <c r="C238" s="1691">
        <f t="shared" si="49"/>
        <v>64158.439999999995</v>
      </c>
      <c r="D238" s="1691">
        <f>'Цифр.мун.обр.'!D53</f>
        <v>4371.16</v>
      </c>
      <c r="E238" s="1691">
        <f>'Цифр.мун.обр.'!D54</f>
        <v>1457.06</v>
      </c>
      <c r="F238" s="1691">
        <f>'Цифр.мун.обр.'!D55</f>
        <v>58330.219999999994</v>
      </c>
      <c r="G238" s="1691">
        <v>0</v>
      </c>
      <c r="H238" s="1683"/>
      <c r="I238" s="1683"/>
      <c r="J238" s="1683"/>
      <c r="K238" s="1683"/>
      <c r="L238" s="1683"/>
      <c r="M238" s="1683"/>
      <c r="N238" s="1683"/>
      <c r="O238" s="1695"/>
      <c r="P238" s="1691">
        <v>0</v>
      </c>
      <c r="Q238" s="407"/>
      <c r="R238" s="96"/>
    </row>
    <row r="239" spans="1:18" ht="20.100000000000001" customHeight="1" x14ac:dyDescent="0.3">
      <c r="A239" s="2337"/>
      <c r="B239" s="1685" t="s">
        <v>104</v>
      </c>
      <c r="C239" s="1691">
        <f t="shared" si="49"/>
        <v>63941.56</v>
      </c>
      <c r="D239" s="1691">
        <f>'Цифр.мун.обр.'!H53</f>
        <v>4371.16</v>
      </c>
      <c r="E239" s="1691">
        <f>'Цифр.мун.обр.'!H54</f>
        <v>1457.06</v>
      </c>
      <c r="F239" s="1691">
        <f>'Цифр.мун.обр.'!H55</f>
        <v>58113.34</v>
      </c>
      <c r="G239" s="1691">
        <v>0</v>
      </c>
      <c r="H239" s="1683"/>
      <c r="I239" s="1683"/>
      <c r="J239" s="1683"/>
      <c r="K239" s="1683"/>
      <c r="L239" s="1683"/>
      <c r="M239" s="1683"/>
      <c r="N239" s="1683"/>
      <c r="O239" s="1695"/>
      <c r="P239" s="1691">
        <v>0</v>
      </c>
      <c r="Q239" s="407"/>
      <c r="R239" s="96"/>
    </row>
    <row r="240" spans="1:18" ht="19.5" customHeight="1" x14ac:dyDescent="0.3">
      <c r="A240" s="2337"/>
      <c r="B240" s="1685" t="s">
        <v>105</v>
      </c>
      <c r="C240" s="1691">
        <f>C239/C238*100</f>
        <v>99.661961855681042</v>
      </c>
      <c r="D240" s="1691">
        <f>D239/D238*100</f>
        <v>100</v>
      </c>
      <c r="E240" s="1691">
        <f>E239/E238*100</f>
        <v>100</v>
      </c>
      <c r="F240" s="1691">
        <f>F239/F238*100</f>
        <v>99.628185870034429</v>
      </c>
      <c r="G240" s="1691">
        <v>0</v>
      </c>
      <c r="H240" s="1683"/>
      <c r="I240" s="1683"/>
      <c r="J240" s="1683"/>
      <c r="K240" s="1683"/>
      <c r="L240" s="1683"/>
      <c r="M240" s="1683"/>
      <c r="N240" s="1683"/>
      <c r="O240" s="1695"/>
      <c r="P240" s="1691">
        <v>0</v>
      </c>
      <c r="Q240" s="407"/>
      <c r="R240" s="96"/>
    </row>
    <row r="241" spans="1:18" ht="19.5" customHeight="1" x14ac:dyDescent="0.3">
      <c r="A241" s="2338" t="s">
        <v>1426</v>
      </c>
      <c r="B241" s="1688" t="s">
        <v>1347</v>
      </c>
      <c r="C241" s="1691">
        <f>F241</f>
        <v>248721.2</v>
      </c>
      <c r="D241" s="1691">
        <f>0</f>
        <v>0</v>
      </c>
      <c r="E241" s="1691">
        <f>0</f>
        <v>0</v>
      </c>
      <c r="F241" s="1691">
        <f>'Цифр.мун.обр.'!D60</f>
        <v>248721.2</v>
      </c>
      <c r="G241" s="1691">
        <f>0</f>
        <v>0</v>
      </c>
      <c r="H241" s="1683"/>
      <c r="I241" s="1683"/>
      <c r="J241" s="1683"/>
      <c r="K241" s="1683"/>
      <c r="L241" s="1683"/>
      <c r="M241" s="1683"/>
      <c r="N241" s="1683"/>
      <c r="O241" s="1695"/>
      <c r="P241" s="1691">
        <f>0</f>
        <v>0</v>
      </c>
      <c r="Q241" s="407"/>
      <c r="R241" s="96"/>
    </row>
    <row r="242" spans="1:18" ht="19.5" customHeight="1" x14ac:dyDescent="0.3">
      <c r="A242" s="2339"/>
      <c r="B242" s="1685" t="s">
        <v>104</v>
      </c>
      <c r="C242" s="1691">
        <f>F242</f>
        <v>248721.2</v>
      </c>
      <c r="D242" s="1691">
        <f>0</f>
        <v>0</v>
      </c>
      <c r="E242" s="1691">
        <f>0</f>
        <v>0</v>
      </c>
      <c r="F242" s="1691">
        <f>'Цифр.мун.обр.'!H60</f>
        <v>248721.2</v>
      </c>
      <c r="G242" s="1691">
        <f>0</f>
        <v>0</v>
      </c>
      <c r="H242" s="1683"/>
      <c r="I242" s="1683"/>
      <c r="J242" s="1683"/>
      <c r="K242" s="1683"/>
      <c r="L242" s="1683"/>
      <c r="M242" s="1683"/>
      <c r="N242" s="1683"/>
      <c r="O242" s="1695"/>
      <c r="P242" s="1691">
        <f>0</f>
        <v>0</v>
      </c>
      <c r="Q242" s="407"/>
      <c r="R242" s="96"/>
    </row>
    <row r="243" spans="1:18" ht="19.5" customHeight="1" x14ac:dyDescent="0.3">
      <c r="A243" s="2340"/>
      <c r="B243" s="1685" t="s">
        <v>105</v>
      </c>
      <c r="C243" s="1691">
        <f>C242/C241*100</f>
        <v>100</v>
      </c>
      <c r="D243" s="1691">
        <f>0</f>
        <v>0</v>
      </c>
      <c r="E243" s="1691">
        <f>0</f>
        <v>0</v>
      </c>
      <c r="F243" s="1691">
        <f>F242/F241*100</f>
        <v>100</v>
      </c>
      <c r="G243" s="1691">
        <f>0</f>
        <v>0</v>
      </c>
      <c r="H243" s="1683"/>
      <c r="I243" s="1683"/>
      <c r="J243" s="1683"/>
      <c r="K243" s="1683"/>
      <c r="L243" s="1683"/>
      <c r="M243" s="1683"/>
      <c r="N243" s="1683"/>
      <c r="O243" s="1695"/>
      <c r="P243" s="1691">
        <f>0</f>
        <v>0</v>
      </c>
      <c r="Q243" s="407"/>
      <c r="R243" s="96"/>
    </row>
    <row r="244" spans="1:18" ht="19.5" customHeight="1" x14ac:dyDescent="0.3">
      <c r="A244" s="2338" t="s">
        <v>1427</v>
      </c>
      <c r="B244" s="1688" t="s">
        <v>1350</v>
      </c>
      <c r="C244" s="1691">
        <f>E244</f>
        <v>4363</v>
      </c>
      <c r="D244" s="1691">
        <f>0</f>
        <v>0</v>
      </c>
      <c r="E244" s="1691">
        <f>'Цифр.мун.обр.'!D70</f>
        <v>4363</v>
      </c>
      <c r="F244" s="1691">
        <f>0</f>
        <v>0</v>
      </c>
      <c r="G244" s="1691">
        <f>0</f>
        <v>0</v>
      </c>
      <c r="H244" s="1683"/>
      <c r="I244" s="1683"/>
      <c r="J244" s="1683"/>
      <c r="K244" s="1683"/>
      <c r="L244" s="1683"/>
      <c r="M244" s="1683"/>
      <c r="N244" s="1683"/>
      <c r="O244" s="1695"/>
      <c r="P244" s="1691">
        <f>0</f>
        <v>0</v>
      </c>
      <c r="Q244" s="407"/>
      <c r="R244" s="96"/>
    </row>
    <row r="245" spans="1:18" ht="19.5" customHeight="1" x14ac:dyDescent="0.3">
      <c r="A245" s="2339"/>
      <c r="B245" s="1685" t="s">
        <v>104</v>
      </c>
      <c r="C245" s="1691">
        <f>E245</f>
        <v>4360.777</v>
      </c>
      <c r="D245" s="1691">
        <f>0</f>
        <v>0</v>
      </c>
      <c r="E245" s="1691">
        <f>'Цифр.мун.обр.'!H70</f>
        <v>4360.777</v>
      </c>
      <c r="F245" s="1691">
        <f>0</f>
        <v>0</v>
      </c>
      <c r="G245" s="1691">
        <f>0</f>
        <v>0</v>
      </c>
      <c r="H245" s="1683"/>
      <c r="I245" s="1683"/>
      <c r="J245" s="1683"/>
      <c r="K245" s="1683"/>
      <c r="L245" s="1683"/>
      <c r="M245" s="1683"/>
      <c r="N245" s="1683"/>
      <c r="O245" s="1695"/>
      <c r="P245" s="1691">
        <f>0</f>
        <v>0</v>
      </c>
      <c r="Q245" s="407"/>
      <c r="R245" s="96"/>
    </row>
    <row r="246" spans="1:18" ht="36.75" customHeight="1" x14ac:dyDescent="0.3">
      <c r="A246" s="2340"/>
      <c r="B246" s="1685" t="s">
        <v>105</v>
      </c>
      <c r="C246" s="1691">
        <f>C245/C244*100</f>
        <v>99.94904881961952</v>
      </c>
      <c r="D246" s="1691">
        <f>0</f>
        <v>0</v>
      </c>
      <c r="E246" s="1691">
        <f>E245/E244*100</f>
        <v>99.94904881961952</v>
      </c>
      <c r="F246" s="1691">
        <f>0</f>
        <v>0</v>
      </c>
      <c r="G246" s="1691">
        <f>0</f>
        <v>0</v>
      </c>
      <c r="H246" s="1683"/>
      <c r="I246" s="1683"/>
      <c r="J246" s="1683"/>
      <c r="K246" s="1683"/>
      <c r="L246" s="1683"/>
      <c r="M246" s="1683"/>
      <c r="N246" s="1683"/>
      <c r="O246" s="1695"/>
      <c r="P246" s="1691">
        <f>0</f>
        <v>0</v>
      </c>
      <c r="Q246" s="407"/>
      <c r="R246" s="96"/>
    </row>
    <row r="247" spans="1:18" ht="24.75" customHeight="1" x14ac:dyDescent="0.3">
      <c r="A247" s="2336" t="s">
        <v>182</v>
      </c>
      <c r="B247" s="1682" t="s">
        <v>183</v>
      </c>
      <c r="C247" s="1709">
        <f>E247+F247</f>
        <v>11157.67</v>
      </c>
      <c r="D247" s="1709">
        <f t="shared" ref="D247:D248" si="50">D250+D253+D256</f>
        <v>0</v>
      </c>
      <c r="E247" s="1709">
        <f>E253</f>
        <v>3983</v>
      </c>
      <c r="F247" s="1709">
        <f>F253+F256</f>
        <v>7174.67</v>
      </c>
      <c r="G247" s="1709">
        <v>0</v>
      </c>
      <c r="H247" s="1689">
        <v>0</v>
      </c>
      <c r="I247" s="1692">
        <v>0</v>
      </c>
      <c r="J247" s="1692">
        <v>0</v>
      </c>
      <c r="K247" s="1692">
        <v>0</v>
      </c>
      <c r="L247" s="1692">
        <v>0</v>
      </c>
      <c r="M247" s="1683">
        <f>C247-H247</f>
        <v>11157.67</v>
      </c>
      <c r="N247" s="1694">
        <f>F247-K247</f>
        <v>7174.67</v>
      </c>
      <c r="O247" s="1695"/>
      <c r="P247" s="1709">
        <v>0</v>
      </c>
      <c r="Q247" s="407"/>
      <c r="R247" s="96"/>
    </row>
    <row r="248" spans="1:18" ht="20.100000000000001" customHeight="1" x14ac:dyDescent="0.3">
      <c r="A248" s="2336"/>
      <c r="B248" s="1685" t="s">
        <v>104</v>
      </c>
      <c r="C248" s="1709">
        <f>E248+F248</f>
        <v>4518.87</v>
      </c>
      <c r="D248" s="1709">
        <f t="shared" si="50"/>
        <v>0</v>
      </c>
      <c r="E248" s="1709">
        <f>E254</f>
        <v>3839.85</v>
      </c>
      <c r="F248" s="1709">
        <f>F254</f>
        <v>679.02</v>
      </c>
      <c r="G248" s="1709">
        <v>0</v>
      </c>
      <c r="H248" s="1689"/>
      <c r="I248" s="1692"/>
      <c r="J248" s="1692"/>
      <c r="K248" s="1692"/>
      <c r="L248" s="1692"/>
      <c r="M248" s="1683"/>
      <c r="N248" s="1694"/>
      <c r="O248" s="1695"/>
      <c r="P248" s="1709">
        <v>0</v>
      </c>
      <c r="Q248" s="407"/>
      <c r="R248" s="96"/>
    </row>
    <row r="249" spans="1:18" ht="20.100000000000001" customHeight="1" x14ac:dyDescent="0.3">
      <c r="A249" s="2336"/>
      <c r="B249" s="1685" t="s">
        <v>105</v>
      </c>
      <c r="C249" s="1709">
        <f>C248/C247*100</f>
        <v>40.500122337369717</v>
      </c>
      <c r="D249" s="1709">
        <v>0</v>
      </c>
      <c r="E249" s="1709">
        <f>E248/E247*100</f>
        <v>96.405975395430573</v>
      </c>
      <c r="F249" s="1709">
        <f>F248/F247*100</f>
        <v>9.4641286637573572</v>
      </c>
      <c r="G249" s="1709">
        <v>0</v>
      </c>
      <c r="H249" s="1689"/>
      <c r="I249" s="1692"/>
      <c r="J249" s="1692"/>
      <c r="K249" s="1692"/>
      <c r="L249" s="1692"/>
      <c r="M249" s="1683"/>
      <c r="N249" s="1694"/>
      <c r="O249" s="1695"/>
      <c r="P249" s="1709">
        <v>0</v>
      </c>
      <c r="Q249" s="407"/>
      <c r="R249" s="96"/>
    </row>
    <row r="250" spans="1:18" ht="37.5" customHeight="1" x14ac:dyDescent="0.3">
      <c r="A250" s="2333" t="s">
        <v>184</v>
      </c>
      <c r="B250" s="1688" t="s">
        <v>1626</v>
      </c>
      <c r="C250" s="1691">
        <f>F250</f>
        <v>0</v>
      </c>
      <c r="D250" s="1691">
        <v>0</v>
      </c>
      <c r="E250" s="1691">
        <v>0</v>
      </c>
      <c r="F250" s="1691">
        <v>0</v>
      </c>
      <c r="G250" s="1691">
        <v>0</v>
      </c>
      <c r="H250" s="1689"/>
      <c r="I250" s="1692"/>
      <c r="J250" s="1692"/>
      <c r="K250" s="1692"/>
      <c r="L250" s="1692"/>
      <c r="M250" s="1683"/>
      <c r="N250" s="1694"/>
      <c r="O250" s="1695"/>
      <c r="P250" s="1691">
        <v>0</v>
      </c>
      <c r="Q250" s="407"/>
      <c r="R250" s="96"/>
    </row>
    <row r="251" spans="1:18" ht="20.100000000000001" customHeight="1" x14ac:dyDescent="0.3">
      <c r="A251" s="2333"/>
      <c r="B251" s="1685" t="s">
        <v>104</v>
      </c>
      <c r="C251" s="1691">
        <v>0</v>
      </c>
      <c r="D251" s="1691">
        <v>0</v>
      </c>
      <c r="E251" s="1691">
        <v>0</v>
      </c>
      <c r="F251" s="1691">
        <v>0</v>
      </c>
      <c r="G251" s="1691">
        <v>0</v>
      </c>
      <c r="H251" s="1689"/>
      <c r="I251" s="1692"/>
      <c r="J251" s="1692"/>
      <c r="K251" s="1692"/>
      <c r="L251" s="1692"/>
      <c r="M251" s="1683"/>
      <c r="N251" s="1694"/>
      <c r="O251" s="1695"/>
      <c r="P251" s="1691">
        <v>0</v>
      </c>
      <c r="Q251" s="407"/>
      <c r="R251" s="96"/>
    </row>
    <row r="252" spans="1:18" ht="20.100000000000001" customHeight="1" x14ac:dyDescent="0.3">
      <c r="A252" s="2333"/>
      <c r="B252" s="1685" t="s">
        <v>105</v>
      </c>
      <c r="C252" s="1691">
        <v>0</v>
      </c>
      <c r="D252" s="1691">
        <v>0</v>
      </c>
      <c r="E252" s="1691">
        <v>0</v>
      </c>
      <c r="F252" s="1691">
        <v>0</v>
      </c>
      <c r="G252" s="1691">
        <v>0</v>
      </c>
      <c r="H252" s="1689"/>
      <c r="I252" s="1692"/>
      <c r="J252" s="1692"/>
      <c r="K252" s="1692"/>
      <c r="L252" s="1692"/>
      <c r="M252" s="1683"/>
      <c r="N252" s="1694"/>
      <c r="O252" s="1695"/>
      <c r="P252" s="1691">
        <v>0</v>
      </c>
      <c r="Q252" s="407"/>
      <c r="R252" s="96"/>
    </row>
    <row r="253" spans="1:18" ht="65.25" customHeight="1" x14ac:dyDescent="0.3">
      <c r="A253" s="2333" t="s">
        <v>185</v>
      </c>
      <c r="B253" s="1688" t="s">
        <v>1627</v>
      </c>
      <c r="C253" s="1691">
        <f>D253+E253+F253+G253</f>
        <v>10657.67</v>
      </c>
      <c r="D253" s="1691">
        <v>0</v>
      </c>
      <c r="E253" s="1691">
        <f>Архитектура!D69</f>
        <v>3983</v>
      </c>
      <c r="F253" s="1691">
        <f>Архитектура!D70</f>
        <v>6674.67</v>
      </c>
      <c r="G253" s="1691">
        <v>0</v>
      </c>
      <c r="H253" s="1689"/>
      <c r="I253" s="1692"/>
      <c r="J253" s="1692"/>
      <c r="K253" s="1692"/>
      <c r="L253" s="1692"/>
      <c r="M253" s="1683"/>
      <c r="N253" s="1694"/>
      <c r="O253" s="1695"/>
      <c r="P253" s="1691">
        <v>0</v>
      </c>
      <c r="Q253" s="407"/>
      <c r="R253" s="96"/>
    </row>
    <row r="254" spans="1:18" ht="20.100000000000001" customHeight="1" x14ac:dyDescent="0.3">
      <c r="A254" s="2333"/>
      <c r="B254" s="1685" t="s">
        <v>104</v>
      </c>
      <c r="C254" s="1691">
        <f>E254+F254+D254+G254+P254</f>
        <v>4518.87</v>
      </c>
      <c r="D254" s="1691">
        <v>0</v>
      </c>
      <c r="E254" s="1691">
        <f>Архитектура!E69</f>
        <v>3839.85</v>
      </c>
      <c r="F254" s="1691">
        <f>Архитектура!E70</f>
        <v>679.02</v>
      </c>
      <c r="G254" s="1691">
        <v>0</v>
      </c>
      <c r="H254" s="1689"/>
      <c r="I254" s="1692"/>
      <c r="J254" s="1692"/>
      <c r="K254" s="1692"/>
      <c r="L254" s="1692"/>
      <c r="M254" s="1683"/>
      <c r="N254" s="1694"/>
      <c r="O254" s="1695"/>
      <c r="P254" s="1691">
        <v>0</v>
      </c>
      <c r="Q254" s="407"/>
      <c r="R254" s="96"/>
    </row>
    <row r="255" spans="1:18" ht="20.100000000000001" customHeight="1" x14ac:dyDescent="0.3">
      <c r="A255" s="2333"/>
      <c r="B255" s="1685" t="s">
        <v>105</v>
      </c>
      <c r="C255" s="1691">
        <f>C254/C253*100</f>
        <v>42.400168141817112</v>
      </c>
      <c r="D255" s="1691">
        <v>0</v>
      </c>
      <c r="E255" s="1691">
        <f>E254/E253*100</f>
        <v>96.405975395430573</v>
      </c>
      <c r="F255" s="1691">
        <f>F254/F253*100</f>
        <v>10.173087208805828</v>
      </c>
      <c r="G255" s="1691">
        <v>0</v>
      </c>
      <c r="H255" s="1689"/>
      <c r="I255" s="1692"/>
      <c r="J255" s="1692"/>
      <c r="K255" s="1692"/>
      <c r="L255" s="1692"/>
      <c r="M255" s="1683"/>
      <c r="N255" s="1694"/>
      <c r="O255" s="1695"/>
      <c r="P255" s="1691">
        <v>0</v>
      </c>
      <c r="Q255" s="407"/>
      <c r="R255" s="96"/>
    </row>
    <row r="256" spans="1:18" ht="20.100000000000001" customHeight="1" x14ac:dyDescent="0.3">
      <c r="A256" s="2333" t="s">
        <v>186</v>
      </c>
      <c r="B256" s="1688" t="s">
        <v>396</v>
      </c>
      <c r="C256" s="1691">
        <f>F256</f>
        <v>500</v>
      </c>
      <c r="D256" s="1691">
        <v>0</v>
      </c>
      <c r="E256" s="1691">
        <v>0</v>
      </c>
      <c r="F256" s="1691">
        <f>Архитектура!D76</f>
        <v>500</v>
      </c>
      <c r="G256" s="1691">
        <v>0</v>
      </c>
      <c r="H256" s="1689"/>
      <c r="I256" s="1692"/>
      <c r="J256" s="1692"/>
      <c r="K256" s="1692"/>
      <c r="L256" s="1692"/>
      <c r="M256" s="1683"/>
      <c r="N256" s="1694"/>
      <c r="O256" s="1695"/>
      <c r="P256" s="1691">
        <v>0</v>
      </c>
      <c r="Q256" s="407"/>
      <c r="R256" s="96"/>
    </row>
    <row r="257" spans="1:18" ht="20.100000000000001" customHeight="1" x14ac:dyDescent="0.3">
      <c r="A257" s="2333"/>
      <c r="B257" s="1685" t="s">
        <v>104</v>
      </c>
      <c r="C257" s="1691">
        <f>F257</f>
        <v>0</v>
      </c>
      <c r="D257" s="1691">
        <v>0</v>
      </c>
      <c r="E257" s="1691">
        <v>0</v>
      </c>
      <c r="F257" s="1691">
        <f>Архитектура!E76</f>
        <v>0</v>
      </c>
      <c r="G257" s="1691">
        <v>0</v>
      </c>
      <c r="H257" s="1689"/>
      <c r="I257" s="1692"/>
      <c r="J257" s="1692"/>
      <c r="K257" s="1692"/>
      <c r="L257" s="1692"/>
      <c r="M257" s="1683"/>
      <c r="N257" s="1694"/>
      <c r="O257" s="1695"/>
      <c r="P257" s="1691">
        <v>0</v>
      </c>
      <c r="Q257" s="407"/>
      <c r="R257" s="96"/>
    </row>
    <row r="258" spans="1:18" ht="20.100000000000001" customHeight="1" x14ac:dyDescent="0.3">
      <c r="A258" s="2333"/>
      <c r="B258" s="1685" t="s">
        <v>105</v>
      </c>
      <c r="C258" s="1691">
        <f>C257/C256*100</f>
        <v>0</v>
      </c>
      <c r="D258" s="1691">
        <v>0</v>
      </c>
      <c r="E258" s="1691">
        <v>0</v>
      </c>
      <c r="F258" s="1691">
        <f>0</f>
        <v>0</v>
      </c>
      <c r="G258" s="1691">
        <v>0</v>
      </c>
      <c r="H258" s="1689"/>
      <c r="I258" s="1692"/>
      <c r="J258" s="1692"/>
      <c r="K258" s="1692"/>
      <c r="L258" s="1692"/>
      <c r="M258" s="1683"/>
      <c r="N258" s="1694"/>
      <c r="O258" s="1695"/>
      <c r="P258" s="1691">
        <v>0</v>
      </c>
      <c r="Q258" s="407"/>
      <c r="R258" s="96"/>
    </row>
    <row r="259" spans="1:18" ht="22.5" customHeight="1" x14ac:dyDescent="0.3">
      <c r="A259" s="2336" t="s">
        <v>187</v>
      </c>
      <c r="B259" s="1682" t="s">
        <v>188</v>
      </c>
      <c r="C259" s="1709">
        <f>D259+E259+F259+G259+P259</f>
        <v>2476213.3599999994</v>
      </c>
      <c r="D259" s="1709">
        <f>D262</f>
        <v>0</v>
      </c>
      <c r="E259" s="1709">
        <f>E262+E265</f>
        <v>74047</v>
      </c>
      <c r="F259" s="1709">
        <f>F262+F265+F268</f>
        <v>2355546.1999999997</v>
      </c>
      <c r="G259" s="1709">
        <f>G265</f>
        <v>30797.03</v>
      </c>
      <c r="H259" s="1709" t="e">
        <f>H262+H265+#REF!+H268</f>
        <v>#REF!</v>
      </c>
      <c r="I259" s="1709" t="e">
        <f>I262+I265+#REF!+I268</f>
        <v>#REF!</v>
      </c>
      <c r="J259" s="1709" t="e">
        <f>J262+J265+#REF!+J268</f>
        <v>#REF!</v>
      </c>
      <c r="K259" s="1709" t="e">
        <f>K262+K265+#REF!+K268</f>
        <v>#REF!</v>
      </c>
      <c r="L259" s="1709" t="e">
        <f>L262+L265+#REF!+L268</f>
        <v>#REF!</v>
      </c>
      <c r="M259" s="1709" t="e">
        <f>M262+M265+#REF!+M268</f>
        <v>#REF!</v>
      </c>
      <c r="N259" s="1709" t="e">
        <f>N262+N265+#REF!+N268</f>
        <v>#REF!</v>
      </c>
      <c r="O259" s="1709" t="e">
        <f>O262+O265+#REF!+O268</f>
        <v>#REF!</v>
      </c>
      <c r="P259" s="1709">
        <f>P265</f>
        <v>15823.13</v>
      </c>
      <c r="Q259" s="407"/>
      <c r="R259" s="408"/>
    </row>
    <row r="260" spans="1:18" ht="20.100000000000001" customHeight="1" x14ac:dyDescent="0.3">
      <c r="A260" s="2336"/>
      <c r="B260" s="1685" t="s">
        <v>104</v>
      </c>
      <c r="C260" s="1709">
        <f>E260+F260+G260+P260</f>
        <v>2393291.7060000002</v>
      </c>
      <c r="D260" s="1709">
        <f>D264</f>
        <v>0</v>
      </c>
      <c r="E260" s="1709">
        <f>E263+E266</f>
        <v>65764.762000000002</v>
      </c>
      <c r="F260" s="1709">
        <f>F263+F266+F269</f>
        <v>2294777.2940000002</v>
      </c>
      <c r="G260" s="1709">
        <f>G263+G266</f>
        <v>16926.53</v>
      </c>
      <c r="H260" s="1709" t="e">
        <f>H263+H266+#REF!+H269</f>
        <v>#REF!</v>
      </c>
      <c r="I260" s="1709" t="e">
        <f>I263+I266+#REF!+I269</f>
        <v>#REF!</v>
      </c>
      <c r="J260" s="1709" t="e">
        <f>J263+J266+#REF!+J269</f>
        <v>#REF!</v>
      </c>
      <c r="K260" s="1709" t="e">
        <f>K263+K266+#REF!+K269</f>
        <v>#REF!</v>
      </c>
      <c r="L260" s="1709" t="e">
        <f>L263+L266+#REF!+L269</f>
        <v>#REF!</v>
      </c>
      <c r="M260" s="1709" t="e">
        <f>M263+M266+#REF!+M269</f>
        <v>#REF!</v>
      </c>
      <c r="N260" s="1709" t="e">
        <f>N263+N266+#REF!+N269</f>
        <v>#REF!</v>
      </c>
      <c r="O260" s="1709" t="e">
        <f>O263+O266+#REF!+O269</f>
        <v>#REF!</v>
      </c>
      <c r="P260" s="1709">
        <f>P266</f>
        <v>15823.12</v>
      </c>
      <c r="Q260" s="407"/>
      <c r="R260" s="96"/>
    </row>
    <row r="261" spans="1:18" ht="20.100000000000001" customHeight="1" x14ac:dyDescent="0.3">
      <c r="A261" s="2336"/>
      <c r="B261" s="1685" t="s">
        <v>105</v>
      </c>
      <c r="C261" s="1709">
        <f>C260/C259*100</f>
        <v>96.651271843553928</v>
      </c>
      <c r="D261" s="1709">
        <v>0</v>
      </c>
      <c r="E261" s="1709">
        <f>E260/E259*100</f>
        <v>88.814890542493288</v>
      </c>
      <c r="F261" s="1709">
        <f>F260/F259*100</f>
        <v>97.420177706554881</v>
      </c>
      <c r="G261" s="1709">
        <f>G260/G259*100</f>
        <v>54.961566099068634</v>
      </c>
      <c r="H261" s="1709" t="e">
        <f t="shared" ref="H261:P261" si="51">H260/H259*100</f>
        <v>#REF!</v>
      </c>
      <c r="I261" s="1709" t="e">
        <f t="shared" si="51"/>
        <v>#REF!</v>
      </c>
      <c r="J261" s="1709" t="e">
        <f t="shared" si="51"/>
        <v>#REF!</v>
      </c>
      <c r="K261" s="1709" t="e">
        <f t="shared" si="51"/>
        <v>#REF!</v>
      </c>
      <c r="L261" s="1709" t="e">
        <f t="shared" si="51"/>
        <v>#REF!</v>
      </c>
      <c r="M261" s="1709" t="e">
        <f t="shared" si="51"/>
        <v>#REF!</v>
      </c>
      <c r="N261" s="1709" t="e">
        <f t="shared" si="51"/>
        <v>#REF!</v>
      </c>
      <c r="O261" s="1709" t="e">
        <f t="shared" si="51"/>
        <v>#REF!</v>
      </c>
      <c r="P261" s="1709">
        <f t="shared" si="51"/>
        <v>99.999936801378752</v>
      </c>
      <c r="Q261" s="407"/>
      <c r="R261" s="96"/>
    </row>
    <row r="262" spans="1:18" ht="21" customHeight="1" x14ac:dyDescent="0.3">
      <c r="A262" s="2333" t="s">
        <v>189</v>
      </c>
      <c r="B262" s="1690" t="s">
        <v>1431</v>
      </c>
      <c r="C262" s="1691">
        <f>D262+E262+F262+G262+P262</f>
        <v>650756.56999999995</v>
      </c>
      <c r="D262" s="1691">
        <f>0</f>
        <v>0</v>
      </c>
      <c r="E262" s="1691">
        <f>'ФСКГС   '!D116</f>
        <v>62092.7</v>
      </c>
      <c r="F262" s="1691">
        <f>'ФСКГС   '!D117</f>
        <v>588663.87</v>
      </c>
      <c r="G262" s="1691">
        <f>0</f>
        <v>0</v>
      </c>
      <c r="H262" s="1689"/>
      <c r="I262" s="1692"/>
      <c r="J262" s="1692"/>
      <c r="K262" s="1692"/>
      <c r="L262" s="1692"/>
      <c r="M262" s="1683"/>
      <c r="N262" s="1694"/>
      <c r="O262" s="1695"/>
      <c r="P262" s="1691">
        <f>0</f>
        <v>0</v>
      </c>
      <c r="Q262" s="97"/>
      <c r="R262" s="96"/>
    </row>
    <row r="263" spans="1:18" ht="20.100000000000001" customHeight="1" x14ac:dyDescent="0.3">
      <c r="A263" s="2333"/>
      <c r="B263" s="1685" t="s">
        <v>104</v>
      </c>
      <c r="C263" s="1691">
        <f>D263+E263+F263+G263+P263</f>
        <v>626050.02600000007</v>
      </c>
      <c r="D263" s="1691">
        <f>0</f>
        <v>0</v>
      </c>
      <c r="E263" s="1691">
        <f>'ФСКГС   '!E116</f>
        <v>61890.392999999996</v>
      </c>
      <c r="F263" s="1691">
        <f>'ФСКГС   '!E117</f>
        <v>564159.63300000003</v>
      </c>
      <c r="G263" s="1691">
        <f>0</f>
        <v>0</v>
      </c>
      <c r="H263" s="1689"/>
      <c r="I263" s="1692"/>
      <c r="J263" s="1692"/>
      <c r="K263" s="1692"/>
      <c r="L263" s="1692"/>
      <c r="M263" s="1683"/>
      <c r="N263" s="1694"/>
      <c r="O263" s="1695"/>
      <c r="P263" s="1691">
        <f>0</f>
        <v>0</v>
      </c>
      <c r="Q263" s="97"/>
      <c r="R263" s="96"/>
    </row>
    <row r="264" spans="1:18" ht="20.100000000000001" customHeight="1" x14ac:dyDescent="0.3">
      <c r="A264" s="2333"/>
      <c r="B264" s="1685" t="s">
        <v>105</v>
      </c>
      <c r="C264" s="1691">
        <f>C263/C262*100</f>
        <v>96.203412283643956</v>
      </c>
      <c r="D264" s="1691">
        <v>0</v>
      </c>
      <c r="E264" s="1691">
        <f t="shared" ref="E264:O264" si="52">E263/E262*100</f>
        <v>99.674185532276738</v>
      </c>
      <c r="F264" s="1691">
        <f t="shared" si="52"/>
        <v>95.83731255665478</v>
      </c>
      <c r="G264" s="1691">
        <v>0</v>
      </c>
      <c r="H264" s="1691" t="e">
        <f t="shared" si="52"/>
        <v>#DIV/0!</v>
      </c>
      <c r="I264" s="1691" t="e">
        <f t="shared" si="52"/>
        <v>#DIV/0!</v>
      </c>
      <c r="J264" s="1691" t="e">
        <f t="shared" si="52"/>
        <v>#DIV/0!</v>
      </c>
      <c r="K264" s="1691" t="e">
        <f t="shared" si="52"/>
        <v>#DIV/0!</v>
      </c>
      <c r="L264" s="1691" t="e">
        <f t="shared" si="52"/>
        <v>#DIV/0!</v>
      </c>
      <c r="M264" s="1691" t="e">
        <f t="shared" si="52"/>
        <v>#DIV/0!</v>
      </c>
      <c r="N264" s="1691" t="e">
        <f t="shared" si="52"/>
        <v>#DIV/0!</v>
      </c>
      <c r="O264" s="1691" t="e">
        <f t="shared" si="52"/>
        <v>#DIV/0!</v>
      </c>
      <c r="P264" s="1691">
        <f>0</f>
        <v>0</v>
      </c>
      <c r="Q264" s="97"/>
      <c r="R264" s="96"/>
    </row>
    <row r="265" spans="1:18" ht="45.75" customHeight="1" x14ac:dyDescent="0.3">
      <c r="A265" s="2333" t="s">
        <v>190</v>
      </c>
      <c r="B265" s="1690" t="s">
        <v>1430</v>
      </c>
      <c r="C265" s="1691">
        <f>E265+F265+G265+P265</f>
        <v>1701216.4599999997</v>
      </c>
      <c r="D265" s="1691">
        <v>0</v>
      </c>
      <c r="E265" s="1691">
        <f>'ФСКГС   '!D203</f>
        <v>11954.3</v>
      </c>
      <c r="F265" s="1691">
        <f>'ФСКГС   '!D202</f>
        <v>1642641.9999999998</v>
      </c>
      <c r="G265" s="1691">
        <f>'ФСКГС   '!D205</f>
        <v>30797.03</v>
      </c>
      <c r="H265" s="1689"/>
      <c r="I265" s="1692"/>
      <c r="J265" s="1692"/>
      <c r="K265" s="1692"/>
      <c r="L265" s="1692"/>
      <c r="M265" s="1683"/>
      <c r="N265" s="1694"/>
      <c r="O265" s="1695"/>
      <c r="P265" s="1691">
        <f>'ФСКГС   '!D204</f>
        <v>15823.13</v>
      </c>
      <c r="Q265" s="407"/>
      <c r="R265" s="96"/>
    </row>
    <row r="266" spans="1:18" ht="20.100000000000001" customHeight="1" x14ac:dyDescent="0.3">
      <c r="A266" s="2333"/>
      <c r="B266" s="1685" t="s">
        <v>104</v>
      </c>
      <c r="C266" s="1691">
        <f>D266+E266+F266+G266+P266</f>
        <v>1645174.87</v>
      </c>
      <c r="D266" s="1691">
        <v>0</v>
      </c>
      <c r="E266" s="1691">
        <f>'ФСКГС   '!E203</f>
        <v>3874.3689999999997</v>
      </c>
      <c r="F266" s="1691">
        <f>'ФСКГС   '!E202</f>
        <v>1608550.851</v>
      </c>
      <c r="G266" s="1691">
        <f>'ФСКГС   '!E205</f>
        <v>16926.53</v>
      </c>
      <c r="H266" s="1689"/>
      <c r="I266" s="1692"/>
      <c r="J266" s="1692"/>
      <c r="K266" s="1692"/>
      <c r="L266" s="1692"/>
      <c r="M266" s="1683"/>
      <c r="N266" s="1694"/>
      <c r="O266" s="1695"/>
      <c r="P266" s="1691">
        <f>'ФСКГС   '!E204</f>
        <v>15823.12</v>
      </c>
      <c r="Q266" s="1714"/>
      <c r="R266" s="96"/>
    </row>
    <row r="267" spans="1:18" ht="20.100000000000001" customHeight="1" x14ac:dyDescent="0.3">
      <c r="A267" s="2333"/>
      <c r="B267" s="1685" t="s">
        <v>105</v>
      </c>
      <c r="C267" s="1691">
        <f>C266/C265*100</f>
        <v>96.705793100544085</v>
      </c>
      <c r="D267" s="1691">
        <f>0</f>
        <v>0</v>
      </c>
      <c r="E267" s="1691">
        <f>E266/E265*100</f>
        <v>32.40983579130522</v>
      </c>
      <c r="F267" s="1691">
        <f>F266/F265*100</f>
        <v>97.924614797381309</v>
      </c>
      <c r="G267" s="1691">
        <f>G266/G265*100</f>
        <v>54.961566099068634</v>
      </c>
      <c r="H267" s="1689"/>
      <c r="I267" s="1692"/>
      <c r="J267" s="1692"/>
      <c r="K267" s="1692"/>
      <c r="L267" s="1692"/>
      <c r="M267" s="1683"/>
      <c r="N267" s="1694"/>
      <c r="O267" s="1695"/>
      <c r="P267" s="1691">
        <f>P266/P265*100</f>
        <v>99.999936801378752</v>
      </c>
      <c r="Q267" s="97"/>
      <c r="R267" s="96"/>
    </row>
    <row r="268" spans="1:18" ht="19.5" customHeight="1" x14ac:dyDescent="0.3">
      <c r="A268" s="2330" t="s">
        <v>191</v>
      </c>
      <c r="B268" s="1688" t="s">
        <v>1432</v>
      </c>
      <c r="C268" s="1691">
        <f>D268+E268+F268+G268+P268</f>
        <v>124240.33</v>
      </c>
      <c r="D268" s="1691">
        <v>0</v>
      </c>
      <c r="E268" s="1691">
        <f>0</f>
        <v>0</v>
      </c>
      <c r="F268" s="1691">
        <f>'ФСКГС   '!D239</f>
        <v>124240.33</v>
      </c>
      <c r="G268" s="1691">
        <v>0</v>
      </c>
      <c r="H268" s="1691"/>
      <c r="I268" s="1691"/>
      <c r="J268" s="1691"/>
      <c r="K268" s="1691"/>
      <c r="L268" s="1691"/>
      <c r="M268" s="1691"/>
      <c r="N268" s="1691"/>
      <c r="O268" s="1691"/>
      <c r="P268" s="1691">
        <v>0</v>
      </c>
      <c r="Q268" s="97"/>
      <c r="R268" s="96"/>
    </row>
    <row r="269" spans="1:18" ht="20.100000000000001" customHeight="1" x14ac:dyDescent="0.3">
      <c r="A269" s="2331"/>
      <c r="B269" s="1685" t="s">
        <v>903</v>
      </c>
      <c r="C269" s="1691">
        <f>D269+E269+F269+G269+P269</f>
        <v>122066.81</v>
      </c>
      <c r="D269" s="1691">
        <v>0</v>
      </c>
      <c r="E269" s="1691">
        <f>0</f>
        <v>0</v>
      </c>
      <c r="F269" s="1691">
        <f>'ФСКГС   '!E239</f>
        <v>122066.81</v>
      </c>
      <c r="G269" s="1691">
        <v>0</v>
      </c>
      <c r="H269" s="1691"/>
      <c r="I269" s="1691"/>
      <c r="J269" s="1691"/>
      <c r="K269" s="1691"/>
      <c r="L269" s="1691"/>
      <c r="M269" s="1691"/>
      <c r="N269" s="1691"/>
      <c r="O269" s="1691"/>
      <c r="P269" s="1691">
        <v>0</v>
      </c>
      <c r="Q269" s="97"/>
      <c r="R269" s="96"/>
    </row>
    <row r="270" spans="1:18" ht="21" customHeight="1" x14ac:dyDescent="0.3">
      <c r="A270" s="2332"/>
      <c r="B270" s="1685" t="s">
        <v>105</v>
      </c>
      <c r="C270" s="1691">
        <f>C269/C268*100</f>
        <v>98.250551974548046</v>
      </c>
      <c r="D270" s="1691">
        <v>0</v>
      </c>
      <c r="E270" s="1691">
        <f>0</f>
        <v>0</v>
      </c>
      <c r="F270" s="1691">
        <f>F269/F268*100</f>
        <v>98.250551974548046</v>
      </c>
      <c r="G270" s="1691">
        <v>0</v>
      </c>
      <c r="H270" s="1691" t="e">
        <f t="shared" ref="H270:O270" si="53">H269/H268*100</f>
        <v>#DIV/0!</v>
      </c>
      <c r="I270" s="1691" t="e">
        <f t="shared" si="53"/>
        <v>#DIV/0!</v>
      </c>
      <c r="J270" s="1691" t="e">
        <f t="shared" si="53"/>
        <v>#DIV/0!</v>
      </c>
      <c r="K270" s="1691" t="e">
        <f t="shared" si="53"/>
        <v>#DIV/0!</v>
      </c>
      <c r="L270" s="1691" t="e">
        <f t="shared" si="53"/>
        <v>#DIV/0!</v>
      </c>
      <c r="M270" s="1691" t="e">
        <f t="shared" si="53"/>
        <v>#DIV/0!</v>
      </c>
      <c r="N270" s="1691" t="e">
        <f t="shared" si="53"/>
        <v>#DIV/0!</v>
      </c>
      <c r="O270" s="1691" t="e">
        <f t="shared" si="53"/>
        <v>#DIV/0!</v>
      </c>
      <c r="P270" s="1691">
        <v>0</v>
      </c>
      <c r="Q270" s="97"/>
      <c r="R270" s="96"/>
    </row>
    <row r="271" spans="1:18" ht="29.25" customHeight="1" x14ac:dyDescent="0.3">
      <c r="A271" s="2336" t="s">
        <v>192</v>
      </c>
      <c r="B271" s="1708" t="s">
        <v>193</v>
      </c>
      <c r="C271" s="1709">
        <f>D271+E271+F271+G271</f>
        <v>4178941.4749999996</v>
      </c>
      <c r="D271" s="1709">
        <f t="shared" ref="D271:E271" si="54">D274+D277</f>
        <v>356925.4</v>
      </c>
      <c r="E271" s="1709">
        <f t="shared" si="54"/>
        <v>2460232.25</v>
      </c>
      <c r="F271" s="1709">
        <f>F274+F277</f>
        <v>1061783.825</v>
      </c>
      <c r="G271" s="1709">
        <f t="shared" ref="G271:G272" si="55">G277</f>
        <v>300000</v>
      </c>
      <c r="H271" s="1689"/>
      <c r="I271" s="1692"/>
      <c r="J271" s="1692"/>
      <c r="K271" s="1692"/>
      <c r="L271" s="1692"/>
      <c r="M271" s="1683"/>
      <c r="N271" s="1694"/>
      <c r="O271" s="1695"/>
      <c r="P271" s="1709">
        <v>0</v>
      </c>
      <c r="Q271" s="407"/>
      <c r="R271" s="96"/>
    </row>
    <row r="272" spans="1:18" ht="20.100000000000001" customHeight="1" x14ac:dyDescent="0.3">
      <c r="A272" s="2336"/>
      <c r="B272" s="1685" t="s">
        <v>104</v>
      </c>
      <c r="C272" s="1709">
        <f>D272+E272+F272+G272</f>
        <v>3710960.3419999997</v>
      </c>
      <c r="D272" s="1709">
        <f t="shared" ref="D272:E272" si="56">D275+D278</f>
        <v>356925.4</v>
      </c>
      <c r="E272" s="1709">
        <f t="shared" si="56"/>
        <v>2339270.0290000001</v>
      </c>
      <c r="F272" s="1709">
        <f>F275+F278</f>
        <v>1013100.9129999998</v>
      </c>
      <c r="G272" s="1709">
        <f t="shared" si="55"/>
        <v>1664</v>
      </c>
      <c r="H272" s="1689"/>
      <c r="I272" s="1692"/>
      <c r="J272" s="1692"/>
      <c r="K272" s="1692"/>
      <c r="L272" s="1692"/>
      <c r="M272" s="1683"/>
      <c r="N272" s="1694"/>
      <c r="O272" s="1695"/>
      <c r="P272" s="1709">
        <v>0</v>
      </c>
      <c r="Q272" s="407"/>
      <c r="R272" s="96"/>
    </row>
    <row r="273" spans="1:21" ht="20.100000000000001" customHeight="1" x14ac:dyDescent="0.3">
      <c r="A273" s="2336"/>
      <c r="B273" s="1685" t="s">
        <v>105</v>
      </c>
      <c r="C273" s="1709">
        <f>C272/C271*100</f>
        <v>88.801443241078175</v>
      </c>
      <c r="D273" s="1709">
        <f>D272/D271*100</f>
        <v>100</v>
      </c>
      <c r="E273" s="1709">
        <f>E272/E271*100</f>
        <v>95.083300733091363</v>
      </c>
      <c r="F273" s="1709">
        <f>F272/F271*100</f>
        <v>95.41498835697557</v>
      </c>
      <c r="G273" s="1709">
        <f>G272/G271*100</f>
        <v>0.55466666666666664</v>
      </c>
      <c r="H273" s="1689"/>
      <c r="I273" s="1692"/>
      <c r="J273" s="1692"/>
      <c r="K273" s="1692"/>
      <c r="L273" s="1692"/>
      <c r="M273" s="1683"/>
      <c r="N273" s="1694"/>
      <c r="O273" s="1695"/>
      <c r="P273" s="1709">
        <v>0</v>
      </c>
      <c r="Q273" s="407"/>
      <c r="R273" s="96"/>
    </row>
    <row r="274" spans="1:21" ht="20.100000000000001" customHeight="1" x14ac:dyDescent="0.3">
      <c r="A274" s="2330" t="s">
        <v>194</v>
      </c>
      <c r="B274" s="1688" t="s">
        <v>1028</v>
      </c>
      <c r="C274" s="1713">
        <f>D274+E274+F274+G274+P274</f>
        <v>8211.5360000000001</v>
      </c>
      <c r="D274" s="1713">
        <v>0</v>
      </c>
      <c r="E274" s="1713">
        <f>строительство!D21</f>
        <v>5138.32</v>
      </c>
      <c r="F274" s="1713">
        <f>строительство!D22</f>
        <v>3073.2159999999999</v>
      </c>
      <c r="G274" s="1713">
        <v>0</v>
      </c>
      <c r="H274" s="1692"/>
      <c r="I274" s="1692"/>
      <c r="J274" s="1692"/>
      <c r="K274" s="1692"/>
      <c r="L274" s="1692"/>
      <c r="M274" s="1694"/>
      <c r="N274" s="1694"/>
      <c r="O274" s="1695"/>
      <c r="P274" s="1713">
        <v>0</v>
      </c>
      <c r="Q274" s="407"/>
      <c r="R274" s="96"/>
    </row>
    <row r="275" spans="1:21" ht="20.100000000000001" customHeight="1" x14ac:dyDescent="0.3">
      <c r="A275" s="2331"/>
      <c r="B275" s="1685" t="s">
        <v>104</v>
      </c>
      <c r="C275" s="1713">
        <f t="shared" ref="C275" si="57">D275+E275+F275+G275+P275</f>
        <v>8139.7089999999998</v>
      </c>
      <c r="D275" s="1713">
        <v>0</v>
      </c>
      <c r="E275" s="1713">
        <f>строительство!E21</f>
        <v>5138.3119999999999</v>
      </c>
      <c r="F275" s="1713">
        <f>строительство!E22</f>
        <v>3001.3969999999999</v>
      </c>
      <c r="G275" s="1713">
        <v>0</v>
      </c>
      <c r="H275" s="1692"/>
      <c r="I275" s="1692"/>
      <c r="J275" s="1692"/>
      <c r="K275" s="1692"/>
      <c r="L275" s="1692"/>
      <c r="M275" s="1694"/>
      <c r="N275" s="1694"/>
      <c r="O275" s="1695"/>
      <c r="P275" s="1713">
        <v>0</v>
      </c>
      <c r="Q275" s="407"/>
      <c r="R275" s="96"/>
    </row>
    <row r="276" spans="1:21" ht="19.5" customHeight="1" x14ac:dyDescent="0.3">
      <c r="A276" s="2332"/>
      <c r="B276" s="1685" t="s">
        <v>105</v>
      </c>
      <c r="C276" s="1713">
        <f>C275/C274*100</f>
        <v>99.125291541071007</v>
      </c>
      <c r="D276" s="1713">
        <v>0</v>
      </c>
      <c r="E276" s="1713">
        <f t="shared" ref="E276:O276" si="58">E275/E274*100</f>
        <v>99.999844307088708</v>
      </c>
      <c r="F276" s="1713">
        <f t="shared" si="58"/>
        <v>97.663066963077114</v>
      </c>
      <c r="G276" s="1713">
        <v>0</v>
      </c>
      <c r="H276" s="1713" t="e">
        <f t="shared" si="58"/>
        <v>#DIV/0!</v>
      </c>
      <c r="I276" s="1713" t="e">
        <f t="shared" si="58"/>
        <v>#DIV/0!</v>
      </c>
      <c r="J276" s="1713" t="e">
        <f t="shared" si="58"/>
        <v>#DIV/0!</v>
      </c>
      <c r="K276" s="1713" t="e">
        <f t="shared" si="58"/>
        <v>#DIV/0!</v>
      </c>
      <c r="L276" s="1713" t="e">
        <f t="shared" si="58"/>
        <v>#DIV/0!</v>
      </c>
      <c r="M276" s="1713" t="e">
        <f t="shared" si="58"/>
        <v>#DIV/0!</v>
      </c>
      <c r="N276" s="1713" t="e">
        <f t="shared" si="58"/>
        <v>#DIV/0!</v>
      </c>
      <c r="O276" s="1713" t="e">
        <f t="shared" si="58"/>
        <v>#DIV/0!</v>
      </c>
      <c r="P276" s="1713">
        <v>0</v>
      </c>
      <c r="Q276" s="407"/>
      <c r="R276" s="96"/>
    </row>
    <row r="277" spans="1:21" ht="30" customHeight="1" x14ac:dyDescent="0.3">
      <c r="A277" s="2333" t="s">
        <v>194</v>
      </c>
      <c r="B277" s="1688" t="s">
        <v>397</v>
      </c>
      <c r="C277" s="1691">
        <f>E277+F277+G277+P277+D277</f>
        <v>4170729.9389999998</v>
      </c>
      <c r="D277" s="1691">
        <f>строительство!D59</f>
        <v>356925.4</v>
      </c>
      <c r="E277" s="1691">
        <f>строительство!D60</f>
        <v>2455093.9300000002</v>
      </c>
      <c r="F277" s="1691">
        <f>строительство!D61</f>
        <v>1058710.6089999999</v>
      </c>
      <c r="G277" s="1691">
        <f>строительство!D62</f>
        <v>300000</v>
      </c>
      <c r="H277" s="1689"/>
      <c r="I277" s="1692"/>
      <c r="J277" s="1692"/>
      <c r="K277" s="1692"/>
      <c r="L277" s="1692"/>
      <c r="M277" s="1683"/>
      <c r="N277" s="1694"/>
      <c r="O277" s="1695"/>
      <c r="P277" s="1691">
        <v>0</v>
      </c>
      <c r="Q277" s="407"/>
      <c r="R277" s="96"/>
    </row>
    <row r="278" spans="1:21" ht="20.100000000000001" customHeight="1" x14ac:dyDescent="0.3">
      <c r="A278" s="2333"/>
      <c r="B278" s="1685" t="s">
        <v>104</v>
      </c>
      <c r="C278" s="1691">
        <f>D278+E278+F278+G278+P278</f>
        <v>3702820.6329999999</v>
      </c>
      <c r="D278" s="1691">
        <f>строительство!H59</f>
        <v>356925.4</v>
      </c>
      <c r="E278" s="1691">
        <f>строительство!H60</f>
        <v>2334131.7170000002</v>
      </c>
      <c r="F278" s="1691">
        <f>строительство!H61</f>
        <v>1010099.5159999998</v>
      </c>
      <c r="G278" s="1691">
        <f>строительство!H62</f>
        <v>1664</v>
      </c>
      <c r="H278" s="1689"/>
      <c r="I278" s="1692"/>
      <c r="J278" s="1692"/>
      <c r="K278" s="1692"/>
      <c r="L278" s="1692"/>
      <c r="M278" s="1683"/>
      <c r="N278" s="1694"/>
      <c r="O278" s="1695"/>
      <c r="P278" s="1691">
        <v>0</v>
      </c>
      <c r="Q278" s="407"/>
      <c r="R278" s="96"/>
    </row>
    <row r="279" spans="1:21" ht="20.100000000000001" customHeight="1" x14ac:dyDescent="0.3">
      <c r="A279" s="2333"/>
      <c r="B279" s="1685" t="s">
        <v>105</v>
      </c>
      <c r="C279" s="1691">
        <f>C278/C277*100</f>
        <v>88.781117146314472</v>
      </c>
      <c r="D279" s="1691">
        <f>D278/D277*100</f>
        <v>100</v>
      </c>
      <c r="E279" s="1691">
        <f>E278/E277*100</f>
        <v>95.073010791077962</v>
      </c>
      <c r="F279" s="1691">
        <f>F278/F277*100</f>
        <v>95.408462653839322</v>
      </c>
      <c r="G279" s="1691">
        <f>G278/G277*100</f>
        <v>0.55466666666666664</v>
      </c>
      <c r="H279" s="1689"/>
      <c r="I279" s="1692"/>
      <c r="J279" s="1692"/>
      <c r="K279" s="1692"/>
      <c r="L279" s="1692"/>
      <c r="M279" s="1683"/>
      <c r="N279" s="1694"/>
      <c r="O279" s="1695"/>
      <c r="P279" s="1691">
        <v>0</v>
      </c>
      <c r="Q279" s="407"/>
      <c r="R279" s="96"/>
    </row>
    <row r="280" spans="1:21" ht="21.75" customHeight="1" x14ac:dyDescent="0.3">
      <c r="A280" s="2336" t="s">
        <v>195</v>
      </c>
      <c r="B280" s="1708" t="s">
        <v>196</v>
      </c>
      <c r="C280" s="1709">
        <f>D280+E280+F280+G280</f>
        <v>9659.7000000000007</v>
      </c>
      <c r="D280" s="1709">
        <f>D283</f>
        <v>0</v>
      </c>
      <c r="E280" s="1709">
        <f t="shared" ref="E280:P280" si="59">E283</f>
        <v>0</v>
      </c>
      <c r="F280" s="1709">
        <f t="shared" si="59"/>
        <v>9659.7000000000007</v>
      </c>
      <c r="G280" s="1709">
        <f t="shared" si="59"/>
        <v>0</v>
      </c>
      <c r="H280" s="1709">
        <f t="shared" si="59"/>
        <v>0</v>
      </c>
      <c r="I280" s="1709">
        <f t="shared" si="59"/>
        <v>0</v>
      </c>
      <c r="J280" s="1709">
        <f t="shared" si="59"/>
        <v>0</v>
      </c>
      <c r="K280" s="1709">
        <f t="shared" si="59"/>
        <v>0</v>
      </c>
      <c r="L280" s="1709">
        <f t="shared" si="59"/>
        <v>0</v>
      </c>
      <c r="M280" s="1709">
        <f t="shared" si="59"/>
        <v>0</v>
      </c>
      <c r="N280" s="1709">
        <f t="shared" si="59"/>
        <v>0</v>
      </c>
      <c r="O280" s="1709">
        <f t="shared" si="59"/>
        <v>0</v>
      </c>
      <c r="P280" s="1709">
        <f t="shared" si="59"/>
        <v>0</v>
      </c>
      <c r="Q280" s="407"/>
      <c r="R280" s="96"/>
    </row>
    <row r="281" spans="1:21" ht="20.100000000000001" customHeight="1" x14ac:dyDescent="0.3">
      <c r="A281" s="2336"/>
      <c r="B281" s="1685" t="s">
        <v>104</v>
      </c>
      <c r="C281" s="1709">
        <f>D281+E281+F281+G281</f>
        <v>7819.5599999999995</v>
      </c>
      <c r="D281" s="1709">
        <f>D284</f>
        <v>0</v>
      </c>
      <c r="E281" s="1709">
        <f t="shared" ref="E281:P281" si="60">E284</f>
        <v>0</v>
      </c>
      <c r="F281" s="1709">
        <f t="shared" si="60"/>
        <v>7819.5599999999995</v>
      </c>
      <c r="G281" s="1709">
        <f t="shared" si="60"/>
        <v>0</v>
      </c>
      <c r="H281" s="1709">
        <f t="shared" si="60"/>
        <v>0</v>
      </c>
      <c r="I281" s="1709">
        <f t="shared" si="60"/>
        <v>0</v>
      </c>
      <c r="J281" s="1709">
        <f t="shared" si="60"/>
        <v>0</v>
      </c>
      <c r="K281" s="1709">
        <f t="shared" si="60"/>
        <v>0</v>
      </c>
      <c r="L281" s="1709">
        <f t="shared" si="60"/>
        <v>0</v>
      </c>
      <c r="M281" s="1709">
        <f t="shared" si="60"/>
        <v>0</v>
      </c>
      <c r="N281" s="1709">
        <f t="shared" si="60"/>
        <v>0</v>
      </c>
      <c r="O281" s="1709">
        <f t="shared" si="60"/>
        <v>0</v>
      </c>
      <c r="P281" s="1709">
        <f t="shared" si="60"/>
        <v>0</v>
      </c>
      <c r="Q281" s="407"/>
      <c r="R281" s="96"/>
    </row>
    <row r="282" spans="1:21" ht="20.100000000000001" customHeight="1" x14ac:dyDescent="0.3">
      <c r="A282" s="2336"/>
      <c r="B282" s="1685" t="s">
        <v>105</v>
      </c>
      <c r="C282" s="1709">
        <f>C281/C280*100</f>
        <v>80.950340072673058</v>
      </c>
      <c r="D282" s="1709">
        <v>0</v>
      </c>
      <c r="E282" s="1709">
        <v>0</v>
      </c>
      <c r="F282" s="1709">
        <f>F281/F280*100</f>
        <v>80.950340072673058</v>
      </c>
      <c r="G282" s="1709">
        <v>0</v>
      </c>
      <c r="H282" s="1689"/>
      <c r="I282" s="1692"/>
      <c r="J282" s="1692"/>
      <c r="K282" s="1692"/>
      <c r="L282" s="1692"/>
      <c r="M282" s="1683"/>
      <c r="N282" s="1694"/>
      <c r="O282" s="1695"/>
      <c r="P282" s="1709">
        <v>0</v>
      </c>
      <c r="Q282" s="407"/>
      <c r="R282" s="96"/>
    </row>
    <row r="283" spans="1:21" ht="42.75" customHeight="1" x14ac:dyDescent="0.3">
      <c r="A283" s="2333" t="s">
        <v>197</v>
      </c>
      <c r="B283" s="1688" t="s">
        <v>956</v>
      </c>
      <c r="C283" s="1691">
        <f>D283+E283+F283+G283</f>
        <v>9659.7000000000007</v>
      </c>
      <c r="D283" s="1691">
        <v>0</v>
      </c>
      <c r="E283" s="1691">
        <v>0</v>
      </c>
      <c r="F283" s="1691">
        <f>Переселение!D30</f>
        <v>9659.7000000000007</v>
      </c>
      <c r="G283" s="1691">
        <v>0</v>
      </c>
      <c r="H283" s="1689"/>
      <c r="I283" s="1692"/>
      <c r="J283" s="1692"/>
      <c r="K283" s="1692"/>
      <c r="L283" s="1692"/>
      <c r="M283" s="1683"/>
      <c r="N283" s="1694"/>
      <c r="O283" s="1695"/>
      <c r="P283" s="1691">
        <f>0</f>
        <v>0</v>
      </c>
      <c r="Q283" s="407"/>
      <c r="R283" s="96"/>
    </row>
    <row r="284" spans="1:21" ht="20.100000000000001" customHeight="1" x14ac:dyDescent="0.3">
      <c r="A284" s="2333"/>
      <c r="B284" s="1685" t="s">
        <v>104</v>
      </c>
      <c r="C284" s="1691">
        <f>D284+E284+F284+G284</f>
        <v>7819.5599999999995</v>
      </c>
      <c r="D284" s="1691">
        <v>0</v>
      </c>
      <c r="E284" s="1691">
        <v>0</v>
      </c>
      <c r="F284" s="1691">
        <f>Переселение!H30</f>
        <v>7819.5599999999995</v>
      </c>
      <c r="G284" s="1691">
        <v>0</v>
      </c>
      <c r="H284" s="1689"/>
      <c r="I284" s="1692"/>
      <c r="J284" s="1692"/>
      <c r="K284" s="1692"/>
      <c r="L284" s="1692"/>
      <c r="M284" s="1683"/>
      <c r="N284" s="1694"/>
      <c r="O284" s="1695"/>
      <c r="P284" s="1691">
        <f>0</f>
        <v>0</v>
      </c>
      <c r="Q284" s="407"/>
      <c r="R284" s="96"/>
    </row>
    <row r="285" spans="1:21" ht="20.100000000000001" customHeight="1" x14ac:dyDescent="0.3">
      <c r="A285" s="2333"/>
      <c r="B285" s="1685" t="s">
        <v>105</v>
      </c>
      <c r="C285" s="1691">
        <f>C284/C283*100</f>
        <v>80.950340072673058</v>
      </c>
      <c r="D285" s="1691">
        <v>0</v>
      </c>
      <c r="E285" s="1691">
        <v>0</v>
      </c>
      <c r="F285" s="1691">
        <f>F284/F283*100</f>
        <v>80.950340072673058</v>
      </c>
      <c r="G285" s="1691">
        <v>0</v>
      </c>
      <c r="H285" s="1689"/>
      <c r="I285" s="1692"/>
      <c r="J285" s="1692"/>
      <c r="K285" s="1692"/>
      <c r="L285" s="1692"/>
      <c r="M285" s="1683"/>
      <c r="N285" s="1694"/>
      <c r="O285" s="1695"/>
      <c r="P285" s="1691">
        <v>0</v>
      </c>
      <c r="Q285" s="407"/>
      <c r="R285" s="96"/>
    </row>
    <row r="286" spans="1:21" ht="23.25" customHeight="1" x14ac:dyDescent="0.3">
      <c r="A286" s="2335"/>
      <c r="B286" s="1545" t="s">
        <v>198</v>
      </c>
      <c r="C286" s="1709">
        <f>D286+E286+F286+G286+P286</f>
        <v>20730364.227999996</v>
      </c>
      <c r="D286" s="1709">
        <f t="shared" ref="D286:E286" si="61">D280+D271+D259+D247+D232+D220+D202+D190+D175+D154+D136+D112+D97+D85+D76+D55+D43+D19+D10</f>
        <v>657618.82199999993</v>
      </c>
      <c r="E286" s="1709">
        <f t="shared" si="61"/>
        <v>8499489.6030000001</v>
      </c>
      <c r="F286" s="1709">
        <f>F280+F271+F259+F247+F232+F220+F202+F190+F175+F154+F136+F112+F97+F85+F76+F55+F43+F19+F10</f>
        <v>10899471.382999998</v>
      </c>
      <c r="G286" s="1709">
        <f>G280+G271+G259+G247+G232+G220+G202+G190+G175+G154+G136+G112+G97+G85+G76+G55+G43+G19+G10</f>
        <v>657961.29</v>
      </c>
      <c r="H286" s="1709" t="e">
        <f t="shared" ref="H286:O286" si="62">H10+H19+H43+H55+H76+H85+H97+H112+H136+H154+H175+H190+H202+H220+H232+H247+H259+H271+H280</f>
        <v>#REF!</v>
      </c>
      <c r="I286" s="1709" t="e">
        <f t="shared" si="62"/>
        <v>#REF!</v>
      </c>
      <c r="J286" s="1709" t="e">
        <f t="shared" si="62"/>
        <v>#REF!</v>
      </c>
      <c r="K286" s="1709" t="e">
        <f t="shared" si="62"/>
        <v>#REF!</v>
      </c>
      <c r="L286" s="1709" t="e">
        <f t="shared" si="62"/>
        <v>#REF!</v>
      </c>
      <c r="M286" s="1709" t="e">
        <f t="shared" si="62"/>
        <v>#REF!</v>
      </c>
      <c r="N286" s="1709" t="e">
        <f t="shared" si="62"/>
        <v>#REF!</v>
      </c>
      <c r="O286" s="1709" t="e">
        <f t="shared" si="62"/>
        <v>#REF!</v>
      </c>
      <c r="P286" s="1709">
        <f>P280+P271+P259+P247+P232+P220+P202+P190+P175+P154+P136+P112+P97+P85+P76+P55+P43+P19+P10</f>
        <v>15823.13</v>
      </c>
      <c r="Q286" s="407"/>
      <c r="R286" s="408"/>
      <c r="T286" s="28"/>
      <c r="U286" s="29"/>
    </row>
    <row r="287" spans="1:21" ht="23.25" customHeight="1" x14ac:dyDescent="0.3">
      <c r="A287" s="2335"/>
      <c r="B287" s="1685" t="s">
        <v>104</v>
      </c>
      <c r="C287" s="1709">
        <f>E287+F287+G287+P287+D287</f>
        <v>19936537.768000003</v>
      </c>
      <c r="D287" s="1709">
        <f>D20+D44+D56+D77+D86+D98+D113+D137+D155+D176+D191+D203+D221+D233+D248+D260+D272+D281</f>
        <v>652255.83499999996</v>
      </c>
      <c r="E287" s="1709">
        <f>E20+E44+E56+E77+E86+E98+E113+E137+E155+E176+E191+E203+E221+E233+E248+E260+E272+E281</f>
        <v>8307911.3799999999</v>
      </c>
      <c r="F287" s="1709">
        <f>F20+F44+F56+F77+F86+F98+F113+F137+F155+F176+F191+F203+F221+F233+F248+F260+F272+F281</f>
        <v>10657912.933000002</v>
      </c>
      <c r="G287" s="1709">
        <f>G137+G155+G176+G272+G260</f>
        <v>302634.5</v>
      </c>
      <c r="H287" s="1709" t="e">
        <f t="shared" ref="H287:P287" si="63">H20+H44+H56+H77+H86+H98+H113+H137+H155+H176+H191+H203+H221+H233+H248+H260+H272+H281</f>
        <v>#REF!</v>
      </c>
      <c r="I287" s="1709" t="e">
        <f t="shared" si="63"/>
        <v>#REF!</v>
      </c>
      <c r="J287" s="1709" t="e">
        <f t="shared" si="63"/>
        <v>#REF!</v>
      </c>
      <c r="K287" s="1709" t="e">
        <f t="shared" si="63"/>
        <v>#REF!</v>
      </c>
      <c r="L287" s="1709" t="e">
        <f t="shared" si="63"/>
        <v>#REF!</v>
      </c>
      <c r="M287" s="1709" t="e">
        <f t="shared" si="63"/>
        <v>#REF!</v>
      </c>
      <c r="N287" s="1709" t="e">
        <f t="shared" si="63"/>
        <v>#REF!</v>
      </c>
      <c r="O287" s="1709" t="e">
        <f t="shared" si="63"/>
        <v>#REF!</v>
      </c>
      <c r="P287" s="1709">
        <f t="shared" si="63"/>
        <v>15823.12</v>
      </c>
      <c r="Q287" s="407"/>
      <c r="R287" s="408"/>
      <c r="T287" s="28"/>
    </row>
    <row r="288" spans="1:21" ht="17.25" customHeight="1" x14ac:dyDescent="0.3">
      <c r="A288" s="2335"/>
      <c r="B288" s="1685" t="s">
        <v>105</v>
      </c>
      <c r="C288" s="1709">
        <f>C287/C286*100</f>
        <v>96.170706644276933</v>
      </c>
      <c r="D288" s="1709">
        <f t="shared" ref="D288:O288" si="64">D287/D286*100</f>
        <v>99.18448395626973</v>
      </c>
      <c r="E288" s="1709">
        <f t="shared" si="64"/>
        <v>97.746003207858735</v>
      </c>
      <c r="F288" s="1709">
        <f t="shared" si="64"/>
        <v>97.783759950260006</v>
      </c>
      <c r="G288" s="1709">
        <f t="shared" si="64"/>
        <v>45.995791028982872</v>
      </c>
      <c r="H288" s="1709" t="e">
        <f t="shared" si="64"/>
        <v>#REF!</v>
      </c>
      <c r="I288" s="1709" t="e">
        <f t="shared" si="64"/>
        <v>#REF!</v>
      </c>
      <c r="J288" s="1709" t="e">
        <f t="shared" si="64"/>
        <v>#REF!</v>
      </c>
      <c r="K288" s="1709" t="e">
        <f t="shared" si="64"/>
        <v>#REF!</v>
      </c>
      <c r="L288" s="1709" t="e">
        <f t="shared" si="64"/>
        <v>#REF!</v>
      </c>
      <c r="M288" s="1709" t="e">
        <f t="shared" si="64"/>
        <v>#REF!</v>
      </c>
      <c r="N288" s="1709" t="e">
        <f t="shared" si="64"/>
        <v>#REF!</v>
      </c>
      <c r="O288" s="1709" t="e">
        <f t="shared" si="64"/>
        <v>#REF!</v>
      </c>
      <c r="P288" s="1709">
        <f t="shared" ref="P288" si="65">P287/P286*100</f>
        <v>99.999936801378752</v>
      </c>
      <c r="Q288" s="97"/>
      <c r="R288" s="96"/>
    </row>
    <row r="289" spans="1:19" ht="18.75" x14ac:dyDescent="0.3">
      <c r="A289" s="93"/>
      <c r="B289" s="94"/>
      <c r="C289" s="95"/>
      <c r="D289" s="409"/>
      <c r="E289" s="409"/>
      <c r="F289" s="409"/>
      <c r="G289" s="409"/>
      <c r="H289" s="405"/>
      <c r="I289" s="96"/>
      <c r="J289" s="96"/>
      <c r="K289" s="96"/>
      <c r="L289" s="96"/>
      <c r="M289" s="97"/>
      <c r="N289" s="97"/>
      <c r="O289" s="97"/>
      <c r="P289" s="409"/>
      <c r="Q289" s="97"/>
      <c r="R289" s="96"/>
    </row>
    <row r="290" spans="1:19" ht="18.75" x14ac:dyDescent="0.3">
      <c r="A290" s="93"/>
      <c r="B290" s="94"/>
      <c r="C290" s="95"/>
      <c r="D290" s="409"/>
      <c r="E290" s="408"/>
      <c r="F290" s="409" t="s">
        <v>199</v>
      </c>
      <c r="G290" s="409"/>
      <c r="H290" s="405"/>
      <c r="I290" s="96"/>
      <c r="J290" s="96"/>
      <c r="K290" s="96"/>
      <c r="L290" s="96"/>
      <c r="M290" s="97"/>
      <c r="N290" s="97"/>
      <c r="O290" s="97"/>
      <c r="P290" s="409"/>
      <c r="Q290" s="97"/>
      <c r="R290" s="96"/>
      <c r="S290" s="28"/>
    </row>
    <row r="291" spans="1:19" ht="18.75" x14ac:dyDescent="0.3">
      <c r="A291" s="93"/>
      <c r="B291" s="94"/>
      <c r="C291" s="95"/>
      <c r="D291" s="409"/>
      <c r="E291" s="409"/>
      <c r="F291" s="409"/>
      <c r="G291" s="409"/>
      <c r="H291" s="405"/>
      <c r="I291" s="96"/>
      <c r="J291" s="96"/>
      <c r="K291" s="96"/>
      <c r="L291" s="96"/>
      <c r="M291" s="97"/>
      <c r="N291" s="97"/>
      <c r="O291" s="97"/>
      <c r="P291" s="409"/>
      <c r="Q291" s="97"/>
      <c r="R291" s="96"/>
    </row>
    <row r="292" spans="1:19" ht="18.75" x14ac:dyDescent="0.3">
      <c r="A292" s="93"/>
      <c r="B292" s="94"/>
      <c r="C292" s="95"/>
      <c r="D292" s="409"/>
      <c r="E292" s="409"/>
      <c r="F292" s="409"/>
      <c r="G292" s="409"/>
      <c r="H292" s="405"/>
      <c r="I292" s="96"/>
      <c r="J292" s="96"/>
      <c r="K292" s="96"/>
      <c r="L292" s="96"/>
      <c r="M292" s="97"/>
      <c r="N292" s="97"/>
      <c r="O292" s="97"/>
      <c r="P292" s="409"/>
      <c r="Q292" s="97"/>
      <c r="R292" s="96"/>
      <c r="S292" s="28"/>
    </row>
    <row r="293" spans="1:19" ht="18.75" x14ac:dyDescent="0.3">
      <c r="A293" s="93"/>
      <c r="B293" s="94"/>
      <c r="C293" s="95"/>
      <c r="D293" s="409"/>
      <c r="E293" s="409"/>
      <c r="F293" s="409"/>
      <c r="G293" s="409"/>
      <c r="H293" s="405"/>
      <c r="I293" s="96"/>
      <c r="J293" s="96"/>
      <c r="K293" s="96"/>
      <c r="L293" s="96"/>
      <c r="M293" s="97"/>
      <c r="N293" s="97"/>
      <c r="O293" s="97"/>
      <c r="P293" s="409"/>
      <c r="Q293" s="97"/>
      <c r="R293" s="96"/>
    </row>
  </sheetData>
  <mergeCells count="102">
    <mergeCell ref="A58:A60"/>
    <mergeCell ref="A61:A63"/>
    <mergeCell ref="A64:A66"/>
    <mergeCell ref="A2:G2"/>
    <mergeCell ref="A3:G3"/>
    <mergeCell ref="A10:A12"/>
    <mergeCell ref="A13:A15"/>
    <mergeCell ref="A4:G4"/>
    <mergeCell ref="A5:G5"/>
    <mergeCell ref="A7:A9"/>
    <mergeCell ref="B7:B9"/>
    <mergeCell ref="C8:C9"/>
    <mergeCell ref="C7:P7"/>
    <mergeCell ref="D8:P8"/>
    <mergeCell ref="A16:A18"/>
    <mergeCell ref="A19:A21"/>
    <mergeCell ref="A22:A24"/>
    <mergeCell ref="A28:A30"/>
    <mergeCell ref="A31:A33"/>
    <mergeCell ref="A52:A54"/>
    <mergeCell ref="A55:A57"/>
    <mergeCell ref="A34:A36"/>
    <mergeCell ref="A37:A39"/>
    <mergeCell ref="A43:A45"/>
    <mergeCell ref="A46:A48"/>
    <mergeCell ref="A49:A51"/>
    <mergeCell ref="A25:A26"/>
    <mergeCell ref="A70:A72"/>
    <mergeCell ref="A76:A78"/>
    <mergeCell ref="A79:A81"/>
    <mergeCell ref="A157:A159"/>
    <mergeCell ref="A127:A129"/>
    <mergeCell ref="A130:A132"/>
    <mergeCell ref="A133:A135"/>
    <mergeCell ref="A136:A138"/>
    <mergeCell ref="A139:A141"/>
    <mergeCell ref="A142:A144"/>
    <mergeCell ref="A106:A108"/>
    <mergeCell ref="A112:A114"/>
    <mergeCell ref="A115:A117"/>
    <mergeCell ref="A118:A120"/>
    <mergeCell ref="A121:A123"/>
    <mergeCell ref="A124:A126"/>
    <mergeCell ref="A109:A111"/>
    <mergeCell ref="A82:A84"/>
    <mergeCell ref="A85:A87"/>
    <mergeCell ref="A88:A90"/>
    <mergeCell ref="A73:A75"/>
    <mergeCell ref="A220:A222"/>
    <mergeCell ref="A223:A225"/>
    <mergeCell ref="A226:A228"/>
    <mergeCell ref="A196:A198"/>
    <mergeCell ref="A91:A93"/>
    <mergeCell ref="A94:A96"/>
    <mergeCell ref="A97:A99"/>
    <mergeCell ref="A100:A102"/>
    <mergeCell ref="A103:A105"/>
    <mergeCell ref="A211:A213"/>
    <mergeCell ref="A160:A162"/>
    <mergeCell ref="A214:A216"/>
    <mergeCell ref="A217:A219"/>
    <mergeCell ref="A283:A285"/>
    <mergeCell ref="A286:A288"/>
    <mergeCell ref="A256:A258"/>
    <mergeCell ref="A259:A261"/>
    <mergeCell ref="A262:A264"/>
    <mergeCell ref="A265:A267"/>
    <mergeCell ref="A271:A273"/>
    <mergeCell ref="A232:A234"/>
    <mergeCell ref="A235:A237"/>
    <mergeCell ref="A238:A240"/>
    <mergeCell ref="A247:A249"/>
    <mergeCell ref="A250:A252"/>
    <mergeCell ref="A253:A255"/>
    <mergeCell ref="A241:A243"/>
    <mergeCell ref="A244:A246"/>
    <mergeCell ref="A277:A279"/>
    <mergeCell ref="A280:A282"/>
    <mergeCell ref="A229:A231"/>
    <mergeCell ref="A274:A276"/>
    <mergeCell ref="A268:A270"/>
    <mergeCell ref="A67:A69"/>
    <mergeCell ref="A6:P6"/>
    <mergeCell ref="A181:A183"/>
    <mergeCell ref="A184:A186"/>
    <mergeCell ref="A187:A189"/>
    <mergeCell ref="A190:A192"/>
    <mergeCell ref="A193:A195"/>
    <mergeCell ref="A163:A165"/>
    <mergeCell ref="A166:A168"/>
    <mergeCell ref="A169:A171"/>
    <mergeCell ref="A172:A174"/>
    <mergeCell ref="A175:A177"/>
    <mergeCell ref="A178:A180"/>
    <mergeCell ref="A145:A147"/>
    <mergeCell ref="A148:A150"/>
    <mergeCell ref="A151:A153"/>
    <mergeCell ref="A154:A156"/>
    <mergeCell ref="A199:A201"/>
    <mergeCell ref="A202:A204"/>
    <mergeCell ref="A205:A207"/>
    <mergeCell ref="A208:A210"/>
  </mergeCells>
  <printOptions horizontalCentered="1"/>
  <pageMargins left="0.78740157480314965" right="0.39370078740157483" top="0.78740157480314965" bottom="0.78740157480314965" header="0.51181102362204722" footer="0.39370078740157483"/>
  <pageSetup paperSize="9" scale="61" firstPageNumber="15" fitToHeight="0" orientation="landscape" useFirstPageNumber="1" r:id="rId1"/>
  <headerFooter>
    <oddFooter>&amp;R&amp;"Times New Roman,обычный"&amp;14&amp;P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2"/>
  <sheetViews>
    <sheetView zoomScale="60" zoomScaleNormal="60" zoomScalePageLayoutView="60" workbookViewId="0">
      <selection activeCell="H7" sqref="H7"/>
    </sheetView>
  </sheetViews>
  <sheetFormatPr defaultColWidth="11.42578125" defaultRowHeight="20.25" customHeight="1" x14ac:dyDescent="0.25"/>
  <cols>
    <col min="1" max="1" width="8.7109375" style="19" customWidth="1"/>
    <col min="2" max="2" width="45.7109375" style="491" customWidth="1"/>
    <col min="3" max="3" width="15.7109375" style="491" customWidth="1"/>
    <col min="4" max="4" width="17.7109375" style="19" customWidth="1"/>
    <col min="5" max="5" width="17.7109375" style="491" customWidth="1"/>
    <col min="6" max="6" width="12.7109375" style="491" customWidth="1"/>
    <col min="7" max="7" width="35.7109375" style="20" customWidth="1"/>
    <col min="8" max="8" width="17.7109375" style="491" customWidth="1"/>
    <col min="9" max="9" width="12.7109375" style="491" customWidth="1"/>
    <col min="10" max="10" width="31" style="20" customWidth="1"/>
    <col min="11" max="11" width="13.28515625" style="491" bestFit="1" customWidth="1"/>
    <col min="12" max="13" width="11.42578125" style="491"/>
    <col min="14" max="14" width="61.85546875" style="491" customWidth="1"/>
    <col min="15" max="256" width="11.42578125" style="491"/>
    <col min="257" max="257" width="8.7109375" style="491" customWidth="1"/>
    <col min="258" max="258" width="37.85546875" style="491" customWidth="1"/>
    <col min="259" max="259" width="21.7109375" style="491" customWidth="1"/>
    <col min="260" max="260" width="19.7109375" style="491" customWidth="1"/>
    <col min="261" max="261" width="17.5703125" style="491" customWidth="1"/>
    <col min="262" max="262" width="14.7109375" style="491" customWidth="1"/>
    <col min="263" max="263" width="36.7109375" style="491" customWidth="1"/>
    <col min="264" max="264" width="14.7109375" style="491" customWidth="1"/>
    <col min="265" max="265" width="19.42578125" style="491" customWidth="1"/>
    <col min="266" max="266" width="27.140625" style="491" customWidth="1"/>
    <col min="267" max="267" width="13.28515625" style="491" bestFit="1" customWidth="1"/>
    <col min="268" max="512" width="11.42578125" style="491"/>
    <col min="513" max="513" width="8.7109375" style="491" customWidth="1"/>
    <col min="514" max="514" width="37.85546875" style="491" customWidth="1"/>
    <col min="515" max="515" width="21.7109375" style="491" customWidth="1"/>
    <col min="516" max="516" width="19.7109375" style="491" customWidth="1"/>
    <col min="517" max="517" width="17.5703125" style="491" customWidth="1"/>
    <col min="518" max="518" width="14.7109375" style="491" customWidth="1"/>
    <col min="519" max="519" width="36.7109375" style="491" customWidth="1"/>
    <col min="520" max="520" width="14.7109375" style="491" customWidth="1"/>
    <col min="521" max="521" width="19.42578125" style="491" customWidth="1"/>
    <col min="522" max="522" width="27.140625" style="491" customWidth="1"/>
    <col min="523" max="523" width="13.28515625" style="491" bestFit="1" customWidth="1"/>
    <col min="524" max="768" width="11.42578125" style="491"/>
    <col min="769" max="769" width="8.7109375" style="491" customWidth="1"/>
    <col min="770" max="770" width="37.85546875" style="491" customWidth="1"/>
    <col min="771" max="771" width="21.7109375" style="491" customWidth="1"/>
    <col min="772" max="772" width="19.7109375" style="491" customWidth="1"/>
    <col min="773" max="773" width="17.5703125" style="491" customWidth="1"/>
    <col min="774" max="774" width="14.7109375" style="491" customWidth="1"/>
    <col min="775" max="775" width="36.7109375" style="491" customWidth="1"/>
    <col min="776" max="776" width="14.7109375" style="491" customWidth="1"/>
    <col min="777" max="777" width="19.42578125" style="491" customWidth="1"/>
    <col min="778" max="778" width="27.140625" style="491" customWidth="1"/>
    <col min="779" max="779" width="13.28515625" style="491" bestFit="1" customWidth="1"/>
    <col min="780" max="1024" width="11.42578125" style="491"/>
    <col min="1025" max="1025" width="8.7109375" style="491" customWidth="1"/>
    <col min="1026" max="1026" width="37.85546875" style="491" customWidth="1"/>
    <col min="1027" max="1027" width="21.7109375" style="491" customWidth="1"/>
    <col min="1028" max="1028" width="19.7109375" style="491" customWidth="1"/>
    <col min="1029" max="1029" width="17.5703125" style="491" customWidth="1"/>
    <col min="1030" max="1030" width="14.7109375" style="491" customWidth="1"/>
    <col min="1031" max="1031" width="36.7109375" style="491" customWidth="1"/>
    <col min="1032" max="1032" width="14.7109375" style="491" customWidth="1"/>
    <col min="1033" max="1033" width="19.42578125" style="491" customWidth="1"/>
    <col min="1034" max="1034" width="27.140625" style="491" customWidth="1"/>
    <col min="1035" max="1035" width="13.28515625" style="491" bestFit="1" customWidth="1"/>
    <col min="1036" max="1280" width="11.42578125" style="491"/>
    <col min="1281" max="1281" width="8.7109375" style="491" customWidth="1"/>
    <col min="1282" max="1282" width="37.85546875" style="491" customWidth="1"/>
    <col min="1283" max="1283" width="21.7109375" style="491" customWidth="1"/>
    <col min="1284" max="1284" width="19.7109375" style="491" customWidth="1"/>
    <col min="1285" max="1285" width="17.5703125" style="491" customWidth="1"/>
    <col min="1286" max="1286" width="14.7109375" style="491" customWidth="1"/>
    <col min="1287" max="1287" width="36.7109375" style="491" customWidth="1"/>
    <col min="1288" max="1288" width="14.7109375" style="491" customWidth="1"/>
    <col min="1289" max="1289" width="19.42578125" style="491" customWidth="1"/>
    <col min="1290" max="1290" width="27.140625" style="491" customWidth="1"/>
    <col min="1291" max="1291" width="13.28515625" style="491" bestFit="1" customWidth="1"/>
    <col min="1292" max="1536" width="11.42578125" style="491"/>
    <col min="1537" max="1537" width="8.7109375" style="491" customWidth="1"/>
    <col min="1538" max="1538" width="37.85546875" style="491" customWidth="1"/>
    <col min="1539" max="1539" width="21.7109375" style="491" customWidth="1"/>
    <col min="1540" max="1540" width="19.7109375" style="491" customWidth="1"/>
    <col min="1541" max="1541" width="17.5703125" style="491" customWidth="1"/>
    <col min="1542" max="1542" width="14.7109375" style="491" customWidth="1"/>
    <col min="1543" max="1543" width="36.7109375" style="491" customWidth="1"/>
    <col min="1544" max="1544" width="14.7109375" style="491" customWidth="1"/>
    <col min="1545" max="1545" width="19.42578125" style="491" customWidth="1"/>
    <col min="1546" max="1546" width="27.140625" style="491" customWidth="1"/>
    <col min="1547" max="1547" width="13.28515625" style="491" bestFit="1" customWidth="1"/>
    <col min="1548" max="1792" width="11.42578125" style="491"/>
    <col min="1793" max="1793" width="8.7109375" style="491" customWidth="1"/>
    <col min="1794" max="1794" width="37.85546875" style="491" customWidth="1"/>
    <col min="1795" max="1795" width="21.7109375" style="491" customWidth="1"/>
    <col min="1796" max="1796" width="19.7109375" style="491" customWidth="1"/>
    <col min="1797" max="1797" width="17.5703125" style="491" customWidth="1"/>
    <col min="1798" max="1798" width="14.7109375" style="491" customWidth="1"/>
    <col min="1799" max="1799" width="36.7109375" style="491" customWidth="1"/>
    <col min="1800" max="1800" width="14.7109375" style="491" customWidth="1"/>
    <col min="1801" max="1801" width="19.42578125" style="491" customWidth="1"/>
    <col min="1802" max="1802" width="27.140625" style="491" customWidth="1"/>
    <col min="1803" max="1803" width="13.28515625" style="491" bestFit="1" customWidth="1"/>
    <col min="1804" max="2048" width="11.42578125" style="491"/>
    <col min="2049" max="2049" width="8.7109375" style="491" customWidth="1"/>
    <col min="2050" max="2050" width="37.85546875" style="491" customWidth="1"/>
    <col min="2051" max="2051" width="21.7109375" style="491" customWidth="1"/>
    <col min="2052" max="2052" width="19.7109375" style="491" customWidth="1"/>
    <col min="2053" max="2053" width="17.5703125" style="491" customWidth="1"/>
    <col min="2054" max="2054" width="14.7109375" style="491" customWidth="1"/>
    <col min="2055" max="2055" width="36.7109375" style="491" customWidth="1"/>
    <col min="2056" max="2056" width="14.7109375" style="491" customWidth="1"/>
    <col min="2057" max="2057" width="19.42578125" style="491" customWidth="1"/>
    <col min="2058" max="2058" width="27.140625" style="491" customWidth="1"/>
    <col min="2059" max="2059" width="13.28515625" style="491" bestFit="1" customWidth="1"/>
    <col min="2060" max="2304" width="11.42578125" style="491"/>
    <col min="2305" max="2305" width="8.7109375" style="491" customWidth="1"/>
    <col min="2306" max="2306" width="37.85546875" style="491" customWidth="1"/>
    <col min="2307" max="2307" width="21.7109375" style="491" customWidth="1"/>
    <col min="2308" max="2308" width="19.7109375" style="491" customWidth="1"/>
    <col min="2309" max="2309" width="17.5703125" style="491" customWidth="1"/>
    <col min="2310" max="2310" width="14.7109375" style="491" customWidth="1"/>
    <col min="2311" max="2311" width="36.7109375" style="491" customWidth="1"/>
    <col min="2312" max="2312" width="14.7109375" style="491" customWidth="1"/>
    <col min="2313" max="2313" width="19.42578125" style="491" customWidth="1"/>
    <col min="2314" max="2314" width="27.140625" style="491" customWidth="1"/>
    <col min="2315" max="2315" width="13.28515625" style="491" bestFit="1" customWidth="1"/>
    <col min="2316" max="2560" width="11.42578125" style="491"/>
    <col min="2561" max="2561" width="8.7109375" style="491" customWidth="1"/>
    <col min="2562" max="2562" width="37.85546875" style="491" customWidth="1"/>
    <col min="2563" max="2563" width="21.7109375" style="491" customWidth="1"/>
    <col min="2564" max="2564" width="19.7109375" style="491" customWidth="1"/>
    <col min="2565" max="2565" width="17.5703125" style="491" customWidth="1"/>
    <col min="2566" max="2566" width="14.7109375" style="491" customWidth="1"/>
    <col min="2567" max="2567" width="36.7109375" style="491" customWidth="1"/>
    <col min="2568" max="2568" width="14.7109375" style="491" customWidth="1"/>
    <col min="2569" max="2569" width="19.42578125" style="491" customWidth="1"/>
    <col min="2570" max="2570" width="27.140625" style="491" customWidth="1"/>
    <col min="2571" max="2571" width="13.28515625" style="491" bestFit="1" customWidth="1"/>
    <col min="2572" max="2816" width="11.42578125" style="491"/>
    <col min="2817" max="2817" width="8.7109375" style="491" customWidth="1"/>
    <col min="2818" max="2818" width="37.85546875" style="491" customWidth="1"/>
    <col min="2819" max="2819" width="21.7109375" style="491" customWidth="1"/>
    <col min="2820" max="2820" width="19.7109375" style="491" customWidth="1"/>
    <col min="2821" max="2821" width="17.5703125" style="491" customWidth="1"/>
    <col min="2822" max="2822" width="14.7109375" style="491" customWidth="1"/>
    <col min="2823" max="2823" width="36.7109375" style="491" customWidth="1"/>
    <col min="2824" max="2824" width="14.7109375" style="491" customWidth="1"/>
    <col min="2825" max="2825" width="19.42578125" style="491" customWidth="1"/>
    <col min="2826" max="2826" width="27.140625" style="491" customWidth="1"/>
    <col min="2827" max="2827" width="13.28515625" style="491" bestFit="1" customWidth="1"/>
    <col min="2828" max="3072" width="11.42578125" style="491"/>
    <col min="3073" max="3073" width="8.7109375" style="491" customWidth="1"/>
    <col min="3074" max="3074" width="37.85546875" style="491" customWidth="1"/>
    <col min="3075" max="3075" width="21.7109375" style="491" customWidth="1"/>
    <col min="3076" max="3076" width="19.7109375" style="491" customWidth="1"/>
    <col min="3077" max="3077" width="17.5703125" style="491" customWidth="1"/>
    <col min="3078" max="3078" width="14.7109375" style="491" customWidth="1"/>
    <col min="3079" max="3079" width="36.7109375" style="491" customWidth="1"/>
    <col min="3080" max="3080" width="14.7109375" style="491" customWidth="1"/>
    <col min="3081" max="3081" width="19.42578125" style="491" customWidth="1"/>
    <col min="3082" max="3082" width="27.140625" style="491" customWidth="1"/>
    <col min="3083" max="3083" width="13.28515625" style="491" bestFit="1" customWidth="1"/>
    <col min="3084" max="3328" width="11.42578125" style="491"/>
    <col min="3329" max="3329" width="8.7109375" style="491" customWidth="1"/>
    <col min="3330" max="3330" width="37.85546875" style="491" customWidth="1"/>
    <col min="3331" max="3331" width="21.7109375" style="491" customWidth="1"/>
    <col min="3332" max="3332" width="19.7109375" style="491" customWidth="1"/>
    <col min="3333" max="3333" width="17.5703125" style="491" customWidth="1"/>
    <col min="3334" max="3334" width="14.7109375" style="491" customWidth="1"/>
    <col min="3335" max="3335" width="36.7109375" style="491" customWidth="1"/>
    <col min="3336" max="3336" width="14.7109375" style="491" customWidth="1"/>
    <col min="3337" max="3337" width="19.42578125" style="491" customWidth="1"/>
    <col min="3338" max="3338" width="27.140625" style="491" customWidth="1"/>
    <col min="3339" max="3339" width="13.28515625" style="491" bestFit="1" customWidth="1"/>
    <col min="3340" max="3584" width="11.42578125" style="491"/>
    <col min="3585" max="3585" width="8.7109375" style="491" customWidth="1"/>
    <col min="3586" max="3586" width="37.85546875" style="491" customWidth="1"/>
    <col min="3587" max="3587" width="21.7109375" style="491" customWidth="1"/>
    <col min="3588" max="3588" width="19.7109375" style="491" customWidth="1"/>
    <col min="3589" max="3589" width="17.5703125" style="491" customWidth="1"/>
    <col min="3590" max="3590" width="14.7109375" style="491" customWidth="1"/>
    <col min="3591" max="3591" width="36.7109375" style="491" customWidth="1"/>
    <col min="3592" max="3592" width="14.7109375" style="491" customWidth="1"/>
    <col min="3593" max="3593" width="19.42578125" style="491" customWidth="1"/>
    <col min="3594" max="3594" width="27.140625" style="491" customWidth="1"/>
    <col min="3595" max="3595" width="13.28515625" style="491" bestFit="1" customWidth="1"/>
    <col min="3596" max="3840" width="11.42578125" style="491"/>
    <col min="3841" max="3841" width="8.7109375" style="491" customWidth="1"/>
    <col min="3842" max="3842" width="37.85546875" style="491" customWidth="1"/>
    <col min="3843" max="3843" width="21.7109375" style="491" customWidth="1"/>
    <col min="3844" max="3844" width="19.7109375" style="491" customWidth="1"/>
    <col min="3845" max="3845" width="17.5703125" style="491" customWidth="1"/>
    <col min="3846" max="3846" width="14.7109375" style="491" customWidth="1"/>
    <col min="3847" max="3847" width="36.7109375" style="491" customWidth="1"/>
    <col min="3848" max="3848" width="14.7109375" style="491" customWidth="1"/>
    <col min="3849" max="3849" width="19.42578125" style="491" customWidth="1"/>
    <col min="3850" max="3850" width="27.140625" style="491" customWidth="1"/>
    <col min="3851" max="3851" width="13.28515625" style="491" bestFit="1" customWidth="1"/>
    <col min="3852" max="4096" width="11.42578125" style="491"/>
    <col min="4097" max="4097" width="8.7109375" style="491" customWidth="1"/>
    <col min="4098" max="4098" width="37.85546875" style="491" customWidth="1"/>
    <col min="4099" max="4099" width="21.7109375" style="491" customWidth="1"/>
    <col min="4100" max="4100" width="19.7109375" style="491" customWidth="1"/>
    <col min="4101" max="4101" width="17.5703125" style="491" customWidth="1"/>
    <col min="4102" max="4102" width="14.7109375" style="491" customWidth="1"/>
    <col min="4103" max="4103" width="36.7109375" style="491" customWidth="1"/>
    <col min="4104" max="4104" width="14.7109375" style="491" customWidth="1"/>
    <col min="4105" max="4105" width="19.42578125" style="491" customWidth="1"/>
    <col min="4106" max="4106" width="27.140625" style="491" customWidth="1"/>
    <col min="4107" max="4107" width="13.28515625" style="491" bestFit="1" customWidth="1"/>
    <col min="4108" max="4352" width="11.42578125" style="491"/>
    <col min="4353" max="4353" width="8.7109375" style="491" customWidth="1"/>
    <col min="4354" max="4354" width="37.85546875" style="491" customWidth="1"/>
    <col min="4355" max="4355" width="21.7109375" style="491" customWidth="1"/>
    <col min="4356" max="4356" width="19.7109375" style="491" customWidth="1"/>
    <col min="4357" max="4357" width="17.5703125" style="491" customWidth="1"/>
    <col min="4358" max="4358" width="14.7109375" style="491" customWidth="1"/>
    <col min="4359" max="4359" width="36.7109375" style="491" customWidth="1"/>
    <col min="4360" max="4360" width="14.7109375" style="491" customWidth="1"/>
    <col min="4361" max="4361" width="19.42578125" style="491" customWidth="1"/>
    <col min="4362" max="4362" width="27.140625" style="491" customWidth="1"/>
    <col min="4363" max="4363" width="13.28515625" style="491" bestFit="1" customWidth="1"/>
    <col min="4364" max="4608" width="11.42578125" style="491"/>
    <col min="4609" max="4609" width="8.7109375" style="491" customWidth="1"/>
    <col min="4610" max="4610" width="37.85546875" style="491" customWidth="1"/>
    <col min="4611" max="4611" width="21.7109375" style="491" customWidth="1"/>
    <col min="4612" max="4612" width="19.7109375" style="491" customWidth="1"/>
    <col min="4613" max="4613" width="17.5703125" style="491" customWidth="1"/>
    <col min="4614" max="4614" width="14.7109375" style="491" customWidth="1"/>
    <col min="4615" max="4615" width="36.7109375" style="491" customWidth="1"/>
    <col min="4616" max="4616" width="14.7109375" style="491" customWidth="1"/>
    <col min="4617" max="4617" width="19.42578125" style="491" customWidth="1"/>
    <col min="4618" max="4618" width="27.140625" style="491" customWidth="1"/>
    <col min="4619" max="4619" width="13.28515625" style="491" bestFit="1" customWidth="1"/>
    <col min="4620" max="4864" width="11.42578125" style="491"/>
    <col min="4865" max="4865" width="8.7109375" style="491" customWidth="1"/>
    <col min="4866" max="4866" width="37.85546875" style="491" customWidth="1"/>
    <col min="4867" max="4867" width="21.7109375" style="491" customWidth="1"/>
    <col min="4868" max="4868" width="19.7109375" style="491" customWidth="1"/>
    <col min="4869" max="4869" width="17.5703125" style="491" customWidth="1"/>
    <col min="4870" max="4870" width="14.7109375" style="491" customWidth="1"/>
    <col min="4871" max="4871" width="36.7109375" style="491" customWidth="1"/>
    <col min="4872" max="4872" width="14.7109375" style="491" customWidth="1"/>
    <col min="4873" max="4873" width="19.42578125" style="491" customWidth="1"/>
    <col min="4874" max="4874" width="27.140625" style="491" customWidth="1"/>
    <col min="4875" max="4875" width="13.28515625" style="491" bestFit="1" customWidth="1"/>
    <col min="4876" max="5120" width="11.42578125" style="491"/>
    <col min="5121" max="5121" width="8.7109375" style="491" customWidth="1"/>
    <col min="5122" max="5122" width="37.85546875" style="491" customWidth="1"/>
    <col min="5123" max="5123" width="21.7109375" style="491" customWidth="1"/>
    <col min="5124" max="5124" width="19.7109375" style="491" customWidth="1"/>
    <col min="5125" max="5125" width="17.5703125" style="491" customWidth="1"/>
    <col min="5126" max="5126" width="14.7109375" style="491" customWidth="1"/>
    <col min="5127" max="5127" width="36.7109375" style="491" customWidth="1"/>
    <col min="5128" max="5128" width="14.7109375" style="491" customWidth="1"/>
    <col min="5129" max="5129" width="19.42578125" style="491" customWidth="1"/>
    <col min="5130" max="5130" width="27.140625" style="491" customWidth="1"/>
    <col min="5131" max="5131" width="13.28515625" style="491" bestFit="1" customWidth="1"/>
    <col min="5132" max="5376" width="11.42578125" style="491"/>
    <col min="5377" max="5377" width="8.7109375" style="491" customWidth="1"/>
    <col min="5378" max="5378" width="37.85546875" style="491" customWidth="1"/>
    <col min="5379" max="5379" width="21.7109375" style="491" customWidth="1"/>
    <col min="5380" max="5380" width="19.7109375" style="491" customWidth="1"/>
    <col min="5381" max="5381" width="17.5703125" style="491" customWidth="1"/>
    <col min="5382" max="5382" width="14.7109375" style="491" customWidth="1"/>
    <col min="5383" max="5383" width="36.7109375" style="491" customWidth="1"/>
    <col min="5384" max="5384" width="14.7109375" style="491" customWidth="1"/>
    <col min="5385" max="5385" width="19.42578125" style="491" customWidth="1"/>
    <col min="5386" max="5386" width="27.140625" style="491" customWidth="1"/>
    <col min="5387" max="5387" width="13.28515625" style="491" bestFit="1" customWidth="1"/>
    <col min="5388" max="5632" width="11.42578125" style="491"/>
    <col min="5633" max="5633" width="8.7109375" style="491" customWidth="1"/>
    <col min="5634" max="5634" width="37.85546875" style="491" customWidth="1"/>
    <col min="5635" max="5635" width="21.7109375" style="491" customWidth="1"/>
    <col min="5636" max="5636" width="19.7109375" style="491" customWidth="1"/>
    <col min="5637" max="5637" width="17.5703125" style="491" customWidth="1"/>
    <col min="5638" max="5638" width="14.7109375" style="491" customWidth="1"/>
    <col min="5639" max="5639" width="36.7109375" style="491" customWidth="1"/>
    <col min="5640" max="5640" width="14.7109375" style="491" customWidth="1"/>
    <col min="5641" max="5641" width="19.42578125" style="491" customWidth="1"/>
    <col min="5642" max="5642" width="27.140625" style="491" customWidth="1"/>
    <col min="5643" max="5643" width="13.28515625" style="491" bestFit="1" customWidth="1"/>
    <col min="5644" max="5888" width="11.42578125" style="491"/>
    <col min="5889" max="5889" width="8.7109375" style="491" customWidth="1"/>
    <col min="5890" max="5890" width="37.85546875" style="491" customWidth="1"/>
    <col min="5891" max="5891" width="21.7109375" style="491" customWidth="1"/>
    <col min="5892" max="5892" width="19.7109375" style="491" customWidth="1"/>
    <col min="5893" max="5893" width="17.5703125" style="491" customWidth="1"/>
    <col min="5894" max="5894" width="14.7109375" style="491" customWidth="1"/>
    <col min="5895" max="5895" width="36.7109375" style="491" customWidth="1"/>
    <col min="5896" max="5896" width="14.7109375" style="491" customWidth="1"/>
    <col min="5897" max="5897" width="19.42578125" style="491" customWidth="1"/>
    <col min="5898" max="5898" width="27.140625" style="491" customWidth="1"/>
    <col min="5899" max="5899" width="13.28515625" style="491" bestFit="1" customWidth="1"/>
    <col min="5900" max="6144" width="11.42578125" style="491"/>
    <col min="6145" max="6145" width="8.7109375" style="491" customWidth="1"/>
    <col min="6146" max="6146" width="37.85546875" style="491" customWidth="1"/>
    <col min="6147" max="6147" width="21.7109375" style="491" customWidth="1"/>
    <col min="6148" max="6148" width="19.7109375" style="491" customWidth="1"/>
    <col min="6149" max="6149" width="17.5703125" style="491" customWidth="1"/>
    <col min="6150" max="6150" width="14.7109375" style="491" customWidth="1"/>
    <col min="6151" max="6151" width="36.7109375" style="491" customWidth="1"/>
    <col min="6152" max="6152" width="14.7109375" style="491" customWidth="1"/>
    <col min="6153" max="6153" width="19.42578125" style="491" customWidth="1"/>
    <col min="6154" max="6154" width="27.140625" style="491" customWidth="1"/>
    <col min="6155" max="6155" width="13.28515625" style="491" bestFit="1" customWidth="1"/>
    <col min="6156" max="6400" width="11.42578125" style="491"/>
    <col min="6401" max="6401" width="8.7109375" style="491" customWidth="1"/>
    <col min="6402" max="6402" width="37.85546875" style="491" customWidth="1"/>
    <col min="6403" max="6403" width="21.7109375" style="491" customWidth="1"/>
    <col min="6404" max="6404" width="19.7109375" style="491" customWidth="1"/>
    <col min="6405" max="6405" width="17.5703125" style="491" customWidth="1"/>
    <col min="6406" max="6406" width="14.7109375" style="491" customWidth="1"/>
    <col min="6407" max="6407" width="36.7109375" style="491" customWidth="1"/>
    <col min="6408" max="6408" width="14.7109375" style="491" customWidth="1"/>
    <col min="6409" max="6409" width="19.42578125" style="491" customWidth="1"/>
    <col min="6410" max="6410" width="27.140625" style="491" customWidth="1"/>
    <col min="6411" max="6411" width="13.28515625" style="491" bestFit="1" customWidth="1"/>
    <col min="6412" max="6656" width="11.42578125" style="491"/>
    <col min="6657" max="6657" width="8.7109375" style="491" customWidth="1"/>
    <col min="6658" max="6658" width="37.85546875" style="491" customWidth="1"/>
    <col min="6659" max="6659" width="21.7109375" style="491" customWidth="1"/>
    <col min="6660" max="6660" width="19.7109375" style="491" customWidth="1"/>
    <col min="6661" max="6661" width="17.5703125" style="491" customWidth="1"/>
    <col min="6662" max="6662" width="14.7109375" style="491" customWidth="1"/>
    <col min="6663" max="6663" width="36.7109375" style="491" customWidth="1"/>
    <col min="6664" max="6664" width="14.7109375" style="491" customWidth="1"/>
    <col min="6665" max="6665" width="19.42578125" style="491" customWidth="1"/>
    <col min="6666" max="6666" width="27.140625" style="491" customWidth="1"/>
    <col min="6667" max="6667" width="13.28515625" style="491" bestFit="1" customWidth="1"/>
    <col min="6668" max="6912" width="11.42578125" style="491"/>
    <col min="6913" max="6913" width="8.7109375" style="491" customWidth="1"/>
    <col min="6914" max="6914" width="37.85546875" style="491" customWidth="1"/>
    <col min="6915" max="6915" width="21.7109375" style="491" customWidth="1"/>
    <col min="6916" max="6916" width="19.7109375" style="491" customWidth="1"/>
    <col min="6917" max="6917" width="17.5703125" style="491" customWidth="1"/>
    <col min="6918" max="6918" width="14.7109375" style="491" customWidth="1"/>
    <col min="6919" max="6919" width="36.7109375" style="491" customWidth="1"/>
    <col min="6920" max="6920" width="14.7109375" style="491" customWidth="1"/>
    <col min="6921" max="6921" width="19.42578125" style="491" customWidth="1"/>
    <col min="6922" max="6922" width="27.140625" style="491" customWidth="1"/>
    <col min="6923" max="6923" width="13.28515625" style="491" bestFit="1" customWidth="1"/>
    <col min="6924" max="7168" width="11.42578125" style="491"/>
    <col min="7169" max="7169" width="8.7109375" style="491" customWidth="1"/>
    <col min="7170" max="7170" width="37.85546875" style="491" customWidth="1"/>
    <col min="7171" max="7171" width="21.7109375" style="491" customWidth="1"/>
    <col min="7172" max="7172" width="19.7109375" style="491" customWidth="1"/>
    <col min="7173" max="7173" width="17.5703125" style="491" customWidth="1"/>
    <col min="7174" max="7174" width="14.7109375" style="491" customWidth="1"/>
    <col min="7175" max="7175" width="36.7109375" style="491" customWidth="1"/>
    <col min="7176" max="7176" width="14.7109375" style="491" customWidth="1"/>
    <col min="7177" max="7177" width="19.42578125" style="491" customWidth="1"/>
    <col min="7178" max="7178" width="27.140625" style="491" customWidth="1"/>
    <col min="7179" max="7179" width="13.28515625" style="491" bestFit="1" customWidth="1"/>
    <col min="7180" max="7424" width="11.42578125" style="491"/>
    <col min="7425" max="7425" width="8.7109375" style="491" customWidth="1"/>
    <col min="7426" max="7426" width="37.85546875" style="491" customWidth="1"/>
    <col min="7427" max="7427" width="21.7109375" style="491" customWidth="1"/>
    <col min="7428" max="7428" width="19.7109375" style="491" customWidth="1"/>
    <col min="7429" max="7429" width="17.5703125" style="491" customWidth="1"/>
    <col min="7430" max="7430" width="14.7109375" style="491" customWidth="1"/>
    <col min="7431" max="7431" width="36.7109375" style="491" customWidth="1"/>
    <col min="7432" max="7432" width="14.7109375" style="491" customWidth="1"/>
    <col min="7433" max="7433" width="19.42578125" style="491" customWidth="1"/>
    <col min="7434" max="7434" width="27.140625" style="491" customWidth="1"/>
    <col min="7435" max="7435" width="13.28515625" style="491" bestFit="1" customWidth="1"/>
    <col min="7436" max="7680" width="11.42578125" style="491"/>
    <col min="7681" max="7681" width="8.7109375" style="491" customWidth="1"/>
    <col min="7682" max="7682" width="37.85546875" style="491" customWidth="1"/>
    <col min="7683" max="7683" width="21.7109375" style="491" customWidth="1"/>
    <col min="7684" max="7684" width="19.7109375" style="491" customWidth="1"/>
    <col min="7685" max="7685" width="17.5703125" style="491" customWidth="1"/>
    <col min="7686" max="7686" width="14.7109375" style="491" customWidth="1"/>
    <col min="7687" max="7687" width="36.7109375" style="491" customWidth="1"/>
    <col min="7688" max="7688" width="14.7109375" style="491" customWidth="1"/>
    <col min="7689" max="7689" width="19.42578125" style="491" customWidth="1"/>
    <col min="7690" max="7690" width="27.140625" style="491" customWidth="1"/>
    <col min="7691" max="7691" width="13.28515625" style="491" bestFit="1" customWidth="1"/>
    <col min="7692" max="7936" width="11.42578125" style="491"/>
    <col min="7937" max="7937" width="8.7109375" style="491" customWidth="1"/>
    <col min="7938" max="7938" width="37.85546875" style="491" customWidth="1"/>
    <col min="7939" max="7939" width="21.7109375" style="491" customWidth="1"/>
    <col min="7940" max="7940" width="19.7109375" style="491" customWidth="1"/>
    <col min="7941" max="7941" width="17.5703125" style="491" customWidth="1"/>
    <col min="7942" max="7942" width="14.7109375" style="491" customWidth="1"/>
    <col min="7943" max="7943" width="36.7109375" style="491" customWidth="1"/>
    <col min="7944" max="7944" width="14.7109375" style="491" customWidth="1"/>
    <col min="7945" max="7945" width="19.42578125" style="491" customWidth="1"/>
    <col min="7946" max="7946" width="27.140625" style="491" customWidth="1"/>
    <col min="7947" max="7947" width="13.28515625" style="491" bestFit="1" customWidth="1"/>
    <col min="7948" max="8192" width="11.42578125" style="491"/>
    <col min="8193" max="8193" width="8.7109375" style="491" customWidth="1"/>
    <col min="8194" max="8194" width="37.85546875" style="491" customWidth="1"/>
    <col min="8195" max="8195" width="21.7109375" style="491" customWidth="1"/>
    <col min="8196" max="8196" width="19.7109375" style="491" customWidth="1"/>
    <col min="8197" max="8197" width="17.5703125" style="491" customWidth="1"/>
    <col min="8198" max="8198" width="14.7109375" style="491" customWidth="1"/>
    <col min="8199" max="8199" width="36.7109375" style="491" customWidth="1"/>
    <col min="8200" max="8200" width="14.7109375" style="491" customWidth="1"/>
    <col min="8201" max="8201" width="19.42578125" style="491" customWidth="1"/>
    <col min="8202" max="8202" width="27.140625" style="491" customWidth="1"/>
    <col min="8203" max="8203" width="13.28515625" style="491" bestFit="1" customWidth="1"/>
    <col min="8204" max="8448" width="11.42578125" style="491"/>
    <col min="8449" max="8449" width="8.7109375" style="491" customWidth="1"/>
    <col min="8450" max="8450" width="37.85546875" style="491" customWidth="1"/>
    <col min="8451" max="8451" width="21.7109375" style="491" customWidth="1"/>
    <col min="8452" max="8452" width="19.7109375" style="491" customWidth="1"/>
    <col min="8453" max="8453" width="17.5703125" style="491" customWidth="1"/>
    <col min="8454" max="8454" width="14.7109375" style="491" customWidth="1"/>
    <col min="8455" max="8455" width="36.7109375" style="491" customWidth="1"/>
    <col min="8456" max="8456" width="14.7109375" style="491" customWidth="1"/>
    <col min="8457" max="8457" width="19.42578125" style="491" customWidth="1"/>
    <col min="8458" max="8458" width="27.140625" style="491" customWidth="1"/>
    <col min="8459" max="8459" width="13.28515625" style="491" bestFit="1" customWidth="1"/>
    <col min="8460" max="8704" width="11.42578125" style="491"/>
    <col min="8705" max="8705" width="8.7109375" style="491" customWidth="1"/>
    <col min="8706" max="8706" width="37.85546875" style="491" customWidth="1"/>
    <col min="8707" max="8707" width="21.7109375" style="491" customWidth="1"/>
    <col min="8708" max="8708" width="19.7109375" style="491" customWidth="1"/>
    <col min="8709" max="8709" width="17.5703125" style="491" customWidth="1"/>
    <col min="8710" max="8710" width="14.7109375" style="491" customWidth="1"/>
    <col min="8711" max="8711" width="36.7109375" style="491" customWidth="1"/>
    <col min="8712" max="8712" width="14.7109375" style="491" customWidth="1"/>
    <col min="8713" max="8713" width="19.42578125" style="491" customWidth="1"/>
    <col min="8714" max="8714" width="27.140625" style="491" customWidth="1"/>
    <col min="8715" max="8715" width="13.28515625" style="491" bestFit="1" customWidth="1"/>
    <col min="8716" max="8960" width="11.42578125" style="491"/>
    <col min="8961" max="8961" width="8.7109375" style="491" customWidth="1"/>
    <col min="8962" max="8962" width="37.85546875" style="491" customWidth="1"/>
    <col min="8963" max="8963" width="21.7109375" style="491" customWidth="1"/>
    <col min="8964" max="8964" width="19.7109375" style="491" customWidth="1"/>
    <col min="8965" max="8965" width="17.5703125" style="491" customWidth="1"/>
    <col min="8966" max="8966" width="14.7109375" style="491" customWidth="1"/>
    <col min="8967" max="8967" width="36.7109375" style="491" customWidth="1"/>
    <col min="8968" max="8968" width="14.7109375" style="491" customWidth="1"/>
    <col min="8969" max="8969" width="19.42578125" style="491" customWidth="1"/>
    <col min="8970" max="8970" width="27.140625" style="491" customWidth="1"/>
    <col min="8971" max="8971" width="13.28515625" style="491" bestFit="1" customWidth="1"/>
    <col min="8972" max="9216" width="11.42578125" style="491"/>
    <col min="9217" max="9217" width="8.7109375" style="491" customWidth="1"/>
    <col min="9218" max="9218" width="37.85546875" style="491" customWidth="1"/>
    <col min="9219" max="9219" width="21.7109375" style="491" customWidth="1"/>
    <col min="9220" max="9220" width="19.7109375" style="491" customWidth="1"/>
    <col min="9221" max="9221" width="17.5703125" style="491" customWidth="1"/>
    <col min="9222" max="9222" width="14.7109375" style="491" customWidth="1"/>
    <col min="9223" max="9223" width="36.7109375" style="491" customWidth="1"/>
    <col min="9224" max="9224" width="14.7109375" style="491" customWidth="1"/>
    <col min="9225" max="9225" width="19.42578125" style="491" customWidth="1"/>
    <col min="9226" max="9226" width="27.140625" style="491" customWidth="1"/>
    <col min="9227" max="9227" width="13.28515625" style="491" bestFit="1" customWidth="1"/>
    <col min="9228" max="9472" width="11.42578125" style="491"/>
    <col min="9473" max="9473" width="8.7109375" style="491" customWidth="1"/>
    <col min="9474" max="9474" width="37.85546875" style="491" customWidth="1"/>
    <col min="9475" max="9475" width="21.7109375" style="491" customWidth="1"/>
    <col min="9476" max="9476" width="19.7109375" style="491" customWidth="1"/>
    <col min="9477" max="9477" width="17.5703125" style="491" customWidth="1"/>
    <col min="9478" max="9478" width="14.7109375" style="491" customWidth="1"/>
    <col min="9479" max="9479" width="36.7109375" style="491" customWidth="1"/>
    <col min="9480" max="9480" width="14.7109375" style="491" customWidth="1"/>
    <col min="9481" max="9481" width="19.42578125" style="491" customWidth="1"/>
    <col min="9482" max="9482" width="27.140625" style="491" customWidth="1"/>
    <col min="9483" max="9483" width="13.28515625" style="491" bestFit="1" customWidth="1"/>
    <col min="9484" max="9728" width="11.42578125" style="491"/>
    <col min="9729" max="9729" width="8.7109375" style="491" customWidth="1"/>
    <col min="9730" max="9730" width="37.85546875" style="491" customWidth="1"/>
    <col min="9731" max="9731" width="21.7109375" style="491" customWidth="1"/>
    <col min="9732" max="9732" width="19.7109375" style="491" customWidth="1"/>
    <col min="9733" max="9733" width="17.5703125" style="491" customWidth="1"/>
    <col min="9734" max="9734" width="14.7109375" style="491" customWidth="1"/>
    <col min="9735" max="9735" width="36.7109375" style="491" customWidth="1"/>
    <col min="9736" max="9736" width="14.7109375" style="491" customWidth="1"/>
    <col min="9737" max="9737" width="19.42578125" style="491" customWidth="1"/>
    <col min="9738" max="9738" width="27.140625" style="491" customWidth="1"/>
    <col min="9739" max="9739" width="13.28515625" style="491" bestFit="1" customWidth="1"/>
    <col min="9740" max="9984" width="11.42578125" style="491"/>
    <col min="9985" max="9985" width="8.7109375" style="491" customWidth="1"/>
    <col min="9986" max="9986" width="37.85546875" style="491" customWidth="1"/>
    <col min="9987" max="9987" width="21.7109375" style="491" customWidth="1"/>
    <col min="9988" max="9988" width="19.7109375" style="491" customWidth="1"/>
    <col min="9989" max="9989" width="17.5703125" style="491" customWidth="1"/>
    <col min="9990" max="9990" width="14.7109375" style="491" customWidth="1"/>
    <col min="9991" max="9991" width="36.7109375" style="491" customWidth="1"/>
    <col min="9992" max="9992" width="14.7109375" style="491" customWidth="1"/>
    <col min="9993" max="9993" width="19.42578125" style="491" customWidth="1"/>
    <col min="9994" max="9994" width="27.140625" style="491" customWidth="1"/>
    <col min="9995" max="9995" width="13.28515625" style="491" bestFit="1" customWidth="1"/>
    <col min="9996" max="10240" width="11.42578125" style="491"/>
    <col min="10241" max="10241" width="8.7109375" style="491" customWidth="1"/>
    <col min="10242" max="10242" width="37.85546875" style="491" customWidth="1"/>
    <col min="10243" max="10243" width="21.7109375" style="491" customWidth="1"/>
    <col min="10244" max="10244" width="19.7109375" style="491" customWidth="1"/>
    <col min="10245" max="10245" width="17.5703125" style="491" customWidth="1"/>
    <col min="10246" max="10246" width="14.7109375" style="491" customWidth="1"/>
    <col min="10247" max="10247" width="36.7109375" style="491" customWidth="1"/>
    <col min="10248" max="10248" width="14.7109375" style="491" customWidth="1"/>
    <col min="10249" max="10249" width="19.42578125" style="491" customWidth="1"/>
    <col min="10250" max="10250" width="27.140625" style="491" customWidth="1"/>
    <col min="10251" max="10251" width="13.28515625" style="491" bestFit="1" customWidth="1"/>
    <col min="10252" max="10496" width="11.42578125" style="491"/>
    <col min="10497" max="10497" width="8.7109375" style="491" customWidth="1"/>
    <col min="10498" max="10498" width="37.85546875" style="491" customWidth="1"/>
    <col min="10499" max="10499" width="21.7109375" style="491" customWidth="1"/>
    <col min="10500" max="10500" width="19.7109375" style="491" customWidth="1"/>
    <col min="10501" max="10501" width="17.5703125" style="491" customWidth="1"/>
    <col min="10502" max="10502" width="14.7109375" style="491" customWidth="1"/>
    <col min="10503" max="10503" width="36.7109375" style="491" customWidth="1"/>
    <col min="10504" max="10504" width="14.7109375" style="491" customWidth="1"/>
    <col min="10505" max="10505" width="19.42578125" style="491" customWidth="1"/>
    <col min="10506" max="10506" width="27.140625" style="491" customWidth="1"/>
    <col min="10507" max="10507" width="13.28515625" style="491" bestFit="1" customWidth="1"/>
    <col min="10508" max="10752" width="11.42578125" style="491"/>
    <col min="10753" max="10753" width="8.7109375" style="491" customWidth="1"/>
    <col min="10754" max="10754" width="37.85546875" style="491" customWidth="1"/>
    <col min="10755" max="10755" width="21.7109375" style="491" customWidth="1"/>
    <col min="10756" max="10756" width="19.7109375" style="491" customWidth="1"/>
    <col min="10757" max="10757" width="17.5703125" style="491" customWidth="1"/>
    <col min="10758" max="10758" width="14.7109375" style="491" customWidth="1"/>
    <col min="10759" max="10759" width="36.7109375" style="491" customWidth="1"/>
    <col min="10760" max="10760" width="14.7109375" style="491" customWidth="1"/>
    <col min="10761" max="10761" width="19.42578125" style="491" customWidth="1"/>
    <col min="10762" max="10762" width="27.140625" style="491" customWidth="1"/>
    <col min="10763" max="10763" width="13.28515625" style="491" bestFit="1" customWidth="1"/>
    <col min="10764" max="11008" width="11.42578125" style="491"/>
    <col min="11009" max="11009" width="8.7109375" style="491" customWidth="1"/>
    <col min="11010" max="11010" width="37.85546875" style="491" customWidth="1"/>
    <col min="11011" max="11011" width="21.7109375" style="491" customWidth="1"/>
    <col min="11012" max="11012" width="19.7109375" style="491" customWidth="1"/>
    <col min="11013" max="11013" width="17.5703125" style="491" customWidth="1"/>
    <col min="11014" max="11014" width="14.7109375" style="491" customWidth="1"/>
    <col min="11015" max="11015" width="36.7109375" style="491" customWidth="1"/>
    <col min="11016" max="11016" width="14.7109375" style="491" customWidth="1"/>
    <col min="11017" max="11017" width="19.42578125" style="491" customWidth="1"/>
    <col min="11018" max="11018" width="27.140625" style="491" customWidth="1"/>
    <col min="11019" max="11019" width="13.28515625" style="491" bestFit="1" customWidth="1"/>
    <col min="11020" max="11264" width="11.42578125" style="491"/>
    <col min="11265" max="11265" width="8.7109375" style="491" customWidth="1"/>
    <col min="11266" max="11266" width="37.85546875" style="491" customWidth="1"/>
    <col min="11267" max="11267" width="21.7109375" style="491" customWidth="1"/>
    <col min="11268" max="11268" width="19.7109375" style="491" customWidth="1"/>
    <col min="11269" max="11269" width="17.5703125" style="491" customWidth="1"/>
    <col min="11270" max="11270" width="14.7109375" style="491" customWidth="1"/>
    <col min="11271" max="11271" width="36.7109375" style="491" customWidth="1"/>
    <col min="11272" max="11272" width="14.7109375" style="491" customWidth="1"/>
    <col min="11273" max="11273" width="19.42578125" style="491" customWidth="1"/>
    <col min="11274" max="11274" width="27.140625" style="491" customWidth="1"/>
    <col min="11275" max="11275" width="13.28515625" style="491" bestFit="1" customWidth="1"/>
    <col min="11276" max="11520" width="11.42578125" style="491"/>
    <col min="11521" max="11521" width="8.7109375" style="491" customWidth="1"/>
    <col min="11522" max="11522" width="37.85546875" style="491" customWidth="1"/>
    <col min="11523" max="11523" width="21.7109375" style="491" customWidth="1"/>
    <col min="11524" max="11524" width="19.7109375" style="491" customWidth="1"/>
    <col min="11525" max="11525" width="17.5703125" style="491" customWidth="1"/>
    <col min="11526" max="11526" width="14.7109375" style="491" customWidth="1"/>
    <col min="11527" max="11527" width="36.7109375" style="491" customWidth="1"/>
    <col min="11528" max="11528" width="14.7109375" style="491" customWidth="1"/>
    <col min="11529" max="11529" width="19.42578125" style="491" customWidth="1"/>
    <col min="11530" max="11530" width="27.140625" style="491" customWidth="1"/>
    <col min="11531" max="11531" width="13.28515625" style="491" bestFit="1" customWidth="1"/>
    <col min="11532" max="11776" width="11.42578125" style="491"/>
    <col min="11777" max="11777" width="8.7109375" style="491" customWidth="1"/>
    <col min="11778" max="11778" width="37.85546875" style="491" customWidth="1"/>
    <col min="11779" max="11779" width="21.7109375" style="491" customWidth="1"/>
    <col min="11780" max="11780" width="19.7109375" style="491" customWidth="1"/>
    <col min="11781" max="11781" width="17.5703125" style="491" customWidth="1"/>
    <col min="11782" max="11782" width="14.7109375" style="491" customWidth="1"/>
    <col min="11783" max="11783" width="36.7109375" style="491" customWidth="1"/>
    <col min="11784" max="11784" width="14.7109375" style="491" customWidth="1"/>
    <col min="11785" max="11785" width="19.42578125" style="491" customWidth="1"/>
    <col min="11786" max="11786" width="27.140625" style="491" customWidth="1"/>
    <col min="11787" max="11787" width="13.28515625" style="491" bestFit="1" customWidth="1"/>
    <col min="11788" max="12032" width="11.42578125" style="491"/>
    <col min="12033" max="12033" width="8.7109375" style="491" customWidth="1"/>
    <col min="12034" max="12034" width="37.85546875" style="491" customWidth="1"/>
    <col min="12035" max="12035" width="21.7109375" style="491" customWidth="1"/>
    <col min="12036" max="12036" width="19.7109375" style="491" customWidth="1"/>
    <col min="12037" max="12037" width="17.5703125" style="491" customWidth="1"/>
    <col min="12038" max="12038" width="14.7109375" style="491" customWidth="1"/>
    <col min="12039" max="12039" width="36.7109375" style="491" customWidth="1"/>
    <col min="12040" max="12040" width="14.7109375" style="491" customWidth="1"/>
    <col min="12041" max="12041" width="19.42578125" style="491" customWidth="1"/>
    <col min="12042" max="12042" width="27.140625" style="491" customWidth="1"/>
    <col min="12043" max="12043" width="13.28515625" style="491" bestFit="1" customWidth="1"/>
    <col min="12044" max="12288" width="11.42578125" style="491"/>
    <col min="12289" max="12289" width="8.7109375" style="491" customWidth="1"/>
    <col min="12290" max="12290" width="37.85546875" style="491" customWidth="1"/>
    <col min="12291" max="12291" width="21.7109375" style="491" customWidth="1"/>
    <col min="12292" max="12292" width="19.7109375" style="491" customWidth="1"/>
    <col min="12293" max="12293" width="17.5703125" style="491" customWidth="1"/>
    <col min="12294" max="12294" width="14.7109375" style="491" customWidth="1"/>
    <col min="12295" max="12295" width="36.7109375" style="491" customWidth="1"/>
    <col min="12296" max="12296" width="14.7109375" style="491" customWidth="1"/>
    <col min="12297" max="12297" width="19.42578125" style="491" customWidth="1"/>
    <col min="12298" max="12298" width="27.140625" style="491" customWidth="1"/>
    <col min="12299" max="12299" width="13.28515625" style="491" bestFit="1" customWidth="1"/>
    <col min="12300" max="12544" width="11.42578125" style="491"/>
    <col min="12545" max="12545" width="8.7109375" style="491" customWidth="1"/>
    <col min="12546" max="12546" width="37.85546875" style="491" customWidth="1"/>
    <col min="12547" max="12547" width="21.7109375" style="491" customWidth="1"/>
    <col min="12548" max="12548" width="19.7109375" style="491" customWidth="1"/>
    <col min="12549" max="12549" width="17.5703125" style="491" customWidth="1"/>
    <col min="12550" max="12550" width="14.7109375" style="491" customWidth="1"/>
    <col min="12551" max="12551" width="36.7109375" style="491" customWidth="1"/>
    <col min="12552" max="12552" width="14.7109375" style="491" customWidth="1"/>
    <col min="12553" max="12553" width="19.42578125" style="491" customWidth="1"/>
    <col min="12554" max="12554" width="27.140625" style="491" customWidth="1"/>
    <col min="12555" max="12555" width="13.28515625" style="491" bestFit="1" customWidth="1"/>
    <col min="12556" max="12800" width="11.42578125" style="491"/>
    <col min="12801" max="12801" width="8.7109375" style="491" customWidth="1"/>
    <col min="12802" max="12802" width="37.85546875" style="491" customWidth="1"/>
    <col min="12803" max="12803" width="21.7109375" style="491" customWidth="1"/>
    <col min="12804" max="12804" width="19.7109375" style="491" customWidth="1"/>
    <col min="12805" max="12805" width="17.5703125" style="491" customWidth="1"/>
    <col min="12806" max="12806" width="14.7109375" style="491" customWidth="1"/>
    <col min="12807" max="12807" width="36.7109375" style="491" customWidth="1"/>
    <col min="12808" max="12808" width="14.7109375" style="491" customWidth="1"/>
    <col min="12809" max="12809" width="19.42578125" style="491" customWidth="1"/>
    <col min="12810" max="12810" width="27.140625" style="491" customWidth="1"/>
    <col min="12811" max="12811" width="13.28515625" style="491" bestFit="1" customWidth="1"/>
    <col min="12812" max="13056" width="11.42578125" style="491"/>
    <col min="13057" max="13057" width="8.7109375" style="491" customWidth="1"/>
    <col min="13058" max="13058" width="37.85546875" style="491" customWidth="1"/>
    <col min="13059" max="13059" width="21.7109375" style="491" customWidth="1"/>
    <col min="13060" max="13060" width="19.7109375" style="491" customWidth="1"/>
    <col min="13061" max="13061" width="17.5703125" style="491" customWidth="1"/>
    <col min="13062" max="13062" width="14.7109375" style="491" customWidth="1"/>
    <col min="13063" max="13063" width="36.7109375" style="491" customWidth="1"/>
    <col min="13064" max="13064" width="14.7109375" style="491" customWidth="1"/>
    <col min="13065" max="13065" width="19.42578125" style="491" customWidth="1"/>
    <col min="13066" max="13066" width="27.140625" style="491" customWidth="1"/>
    <col min="13067" max="13067" width="13.28515625" style="491" bestFit="1" customWidth="1"/>
    <col min="13068" max="13312" width="11.42578125" style="491"/>
    <col min="13313" max="13313" width="8.7109375" style="491" customWidth="1"/>
    <col min="13314" max="13314" width="37.85546875" style="491" customWidth="1"/>
    <col min="13315" max="13315" width="21.7109375" style="491" customWidth="1"/>
    <col min="13316" max="13316" width="19.7109375" style="491" customWidth="1"/>
    <col min="13317" max="13317" width="17.5703125" style="491" customWidth="1"/>
    <col min="13318" max="13318" width="14.7109375" style="491" customWidth="1"/>
    <col min="13319" max="13319" width="36.7109375" style="491" customWidth="1"/>
    <col min="13320" max="13320" width="14.7109375" style="491" customWidth="1"/>
    <col min="13321" max="13321" width="19.42578125" style="491" customWidth="1"/>
    <col min="13322" max="13322" width="27.140625" style="491" customWidth="1"/>
    <col min="13323" max="13323" width="13.28515625" style="491" bestFit="1" customWidth="1"/>
    <col min="13324" max="13568" width="11.42578125" style="491"/>
    <col min="13569" max="13569" width="8.7109375" style="491" customWidth="1"/>
    <col min="13570" max="13570" width="37.85546875" style="491" customWidth="1"/>
    <col min="13571" max="13571" width="21.7109375" style="491" customWidth="1"/>
    <col min="13572" max="13572" width="19.7109375" style="491" customWidth="1"/>
    <col min="13573" max="13573" width="17.5703125" style="491" customWidth="1"/>
    <col min="13574" max="13574" width="14.7109375" style="491" customWidth="1"/>
    <col min="13575" max="13575" width="36.7109375" style="491" customWidth="1"/>
    <col min="13576" max="13576" width="14.7109375" style="491" customWidth="1"/>
    <col min="13577" max="13577" width="19.42578125" style="491" customWidth="1"/>
    <col min="13578" max="13578" width="27.140625" style="491" customWidth="1"/>
    <col min="13579" max="13579" width="13.28515625" style="491" bestFit="1" customWidth="1"/>
    <col min="13580" max="13824" width="11.42578125" style="491"/>
    <col min="13825" max="13825" width="8.7109375" style="491" customWidth="1"/>
    <col min="13826" max="13826" width="37.85546875" style="491" customWidth="1"/>
    <col min="13827" max="13827" width="21.7109375" style="491" customWidth="1"/>
    <col min="13828" max="13828" width="19.7109375" style="491" customWidth="1"/>
    <col min="13829" max="13829" width="17.5703125" style="491" customWidth="1"/>
    <col min="13830" max="13830" width="14.7109375" style="491" customWidth="1"/>
    <col min="13831" max="13831" width="36.7109375" style="491" customWidth="1"/>
    <col min="13832" max="13832" width="14.7109375" style="491" customWidth="1"/>
    <col min="13833" max="13833" width="19.42578125" style="491" customWidth="1"/>
    <col min="13834" max="13834" width="27.140625" style="491" customWidth="1"/>
    <col min="13835" max="13835" width="13.28515625" style="491" bestFit="1" customWidth="1"/>
    <col min="13836" max="14080" width="11.42578125" style="491"/>
    <col min="14081" max="14081" width="8.7109375" style="491" customWidth="1"/>
    <col min="14082" max="14082" width="37.85546875" style="491" customWidth="1"/>
    <col min="14083" max="14083" width="21.7109375" style="491" customWidth="1"/>
    <col min="14084" max="14084" width="19.7109375" style="491" customWidth="1"/>
    <col min="14085" max="14085" width="17.5703125" style="491" customWidth="1"/>
    <col min="14086" max="14086" width="14.7109375" style="491" customWidth="1"/>
    <col min="14087" max="14087" width="36.7109375" style="491" customWidth="1"/>
    <col min="14088" max="14088" width="14.7109375" style="491" customWidth="1"/>
    <col min="14089" max="14089" width="19.42578125" style="491" customWidth="1"/>
    <col min="14090" max="14090" width="27.140625" style="491" customWidth="1"/>
    <col min="14091" max="14091" width="13.28515625" style="491" bestFit="1" customWidth="1"/>
    <col min="14092" max="14336" width="11.42578125" style="491"/>
    <col min="14337" max="14337" width="8.7109375" style="491" customWidth="1"/>
    <col min="14338" max="14338" width="37.85546875" style="491" customWidth="1"/>
    <col min="14339" max="14339" width="21.7109375" style="491" customWidth="1"/>
    <col min="14340" max="14340" width="19.7109375" style="491" customWidth="1"/>
    <col min="14341" max="14341" width="17.5703125" style="491" customWidth="1"/>
    <col min="14342" max="14342" width="14.7109375" style="491" customWidth="1"/>
    <col min="14343" max="14343" width="36.7109375" style="491" customWidth="1"/>
    <col min="14344" max="14344" width="14.7109375" style="491" customWidth="1"/>
    <col min="14345" max="14345" width="19.42578125" style="491" customWidth="1"/>
    <col min="14346" max="14346" width="27.140625" style="491" customWidth="1"/>
    <col min="14347" max="14347" width="13.28515625" style="491" bestFit="1" customWidth="1"/>
    <col min="14348" max="14592" width="11.42578125" style="491"/>
    <col min="14593" max="14593" width="8.7109375" style="491" customWidth="1"/>
    <col min="14594" max="14594" width="37.85546875" style="491" customWidth="1"/>
    <col min="14595" max="14595" width="21.7109375" style="491" customWidth="1"/>
    <col min="14596" max="14596" width="19.7109375" style="491" customWidth="1"/>
    <col min="14597" max="14597" width="17.5703125" style="491" customWidth="1"/>
    <col min="14598" max="14598" width="14.7109375" style="491" customWidth="1"/>
    <col min="14599" max="14599" width="36.7109375" style="491" customWidth="1"/>
    <col min="14600" max="14600" width="14.7109375" style="491" customWidth="1"/>
    <col min="14601" max="14601" width="19.42578125" style="491" customWidth="1"/>
    <col min="14602" max="14602" width="27.140625" style="491" customWidth="1"/>
    <col min="14603" max="14603" width="13.28515625" style="491" bestFit="1" customWidth="1"/>
    <col min="14604" max="14848" width="11.42578125" style="491"/>
    <col min="14849" max="14849" width="8.7109375" style="491" customWidth="1"/>
    <col min="14850" max="14850" width="37.85546875" style="491" customWidth="1"/>
    <col min="14851" max="14851" width="21.7109375" style="491" customWidth="1"/>
    <col min="14852" max="14852" width="19.7109375" style="491" customWidth="1"/>
    <col min="14853" max="14853" width="17.5703125" style="491" customWidth="1"/>
    <col min="14854" max="14854" width="14.7109375" style="491" customWidth="1"/>
    <col min="14855" max="14855" width="36.7109375" style="491" customWidth="1"/>
    <col min="14856" max="14856" width="14.7109375" style="491" customWidth="1"/>
    <col min="14857" max="14857" width="19.42578125" style="491" customWidth="1"/>
    <col min="14858" max="14858" width="27.140625" style="491" customWidth="1"/>
    <col min="14859" max="14859" width="13.28515625" style="491" bestFit="1" customWidth="1"/>
    <col min="14860" max="15104" width="11.42578125" style="491"/>
    <col min="15105" max="15105" width="8.7109375" style="491" customWidth="1"/>
    <col min="15106" max="15106" width="37.85546875" style="491" customWidth="1"/>
    <col min="15107" max="15107" width="21.7109375" style="491" customWidth="1"/>
    <col min="15108" max="15108" width="19.7109375" style="491" customWidth="1"/>
    <col min="15109" max="15109" width="17.5703125" style="491" customWidth="1"/>
    <col min="15110" max="15110" width="14.7109375" style="491" customWidth="1"/>
    <col min="15111" max="15111" width="36.7109375" style="491" customWidth="1"/>
    <col min="15112" max="15112" width="14.7109375" style="491" customWidth="1"/>
    <col min="15113" max="15113" width="19.42578125" style="491" customWidth="1"/>
    <col min="15114" max="15114" width="27.140625" style="491" customWidth="1"/>
    <col min="15115" max="15115" width="13.28515625" style="491" bestFit="1" customWidth="1"/>
    <col min="15116" max="15360" width="11.42578125" style="491"/>
    <col min="15361" max="15361" width="8.7109375" style="491" customWidth="1"/>
    <col min="15362" max="15362" width="37.85546875" style="491" customWidth="1"/>
    <col min="15363" max="15363" width="21.7109375" style="491" customWidth="1"/>
    <col min="15364" max="15364" width="19.7109375" style="491" customWidth="1"/>
    <col min="15365" max="15365" width="17.5703125" style="491" customWidth="1"/>
    <col min="15366" max="15366" width="14.7109375" style="491" customWidth="1"/>
    <col min="15367" max="15367" width="36.7109375" style="491" customWidth="1"/>
    <col min="15368" max="15368" width="14.7109375" style="491" customWidth="1"/>
    <col min="15369" max="15369" width="19.42578125" style="491" customWidth="1"/>
    <col min="15370" max="15370" width="27.140625" style="491" customWidth="1"/>
    <col min="15371" max="15371" width="13.28515625" style="491" bestFit="1" customWidth="1"/>
    <col min="15372" max="15616" width="11.42578125" style="491"/>
    <col min="15617" max="15617" width="8.7109375" style="491" customWidth="1"/>
    <col min="15618" max="15618" width="37.85546875" style="491" customWidth="1"/>
    <col min="15619" max="15619" width="21.7109375" style="491" customWidth="1"/>
    <col min="15620" max="15620" width="19.7109375" style="491" customWidth="1"/>
    <col min="15621" max="15621" width="17.5703125" style="491" customWidth="1"/>
    <col min="15622" max="15622" width="14.7109375" style="491" customWidth="1"/>
    <col min="15623" max="15623" width="36.7109375" style="491" customWidth="1"/>
    <col min="15624" max="15624" width="14.7109375" style="491" customWidth="1"/>
    <col min="15625" max="15625" width="19.42578125" style="491" customWidth="1"/>
    <col min="15626" max="15626" width="27.140625" style="491" customWidth="1"/>
    <col min="15627" max="15627" width="13.28515625" style="491" bestFit="1" customWidth="1"/>
    <col min="15628" max="15872" width="11.42578125" style="491"/>
    <col min="15873" max="15873" width="8.7109375" style="491" customWidth="1"/>
    <col min="15874" max="15874" width="37.85546875" style="491" customWidth="1"/>
    <col min="15875" max="15875" width="21.7109375" style="491" customWidth="1"/>
    <col min="15876" max="15876" width="19.7109375" style="491" customWidth="1"/>
    <col min="15877" max="15877" width="17.5703125" style="491" customWidth="1"/>
    <col min="15878" max="15878" width="14.7109375" style="491" customWidth="1"/>
    <col min="15879" max="15879" width="36.7109375" style="491" customWidth="1"/>
    <col min="15880" max="15880" width="14.7109375" style="491" customWidth="1"/>
    <col min="15881" max="15881" width="19.42578125" style="491" customWidth="1"/>
    <col min="15882" max="15882" width="27.140625" style="491" customWidth="1"/>
    <col min="15883" max="15883" width="13.28515625" style="491" bestFit="1" customWidth="1"/>
    <col min="15884" max="16128" width="11.42578125" style="491"/>
    <col min="16129" max="16129" width="8.7109375" style="491" customWidth="1"/>
    <col min="16130" max="16130" width="37.85546875" style="491" customWidth="1"/>
    <col min="16131" max="16131" width="21.7109375" style="491" customWidth="1"/>
    <col min="16132" max="16132" width="19.7109375" style="491" customWidth="1"/>
    <col min="16133" max="16133" width="17.5703125" style="491" customWidth="1"/>
    <col min="16134" max="16134" width="14.7109375" style="491" customWidth="1"/>
    <col min="16135" max="16135" width="36.7109375" style="491" customWidth="1"/>
    <col min="16136" max="16136" width="14.7109375" style="491" customWidth="1"/>
    <col min="16137" max="16137" width="19.42578125" style="491" customWidth="1"/>
    <col min="16138" max="16138" width="27.140625" style="491" customWidth="1"/>
    <col min="16139" max="16139" width="13.28515625" style="491" bestFit="1" customWidth="1"/>
    <col min="16140" max="16384" width="11.42578125" style="491"/>
  </cols>
  <sheetData>
    <row r="1" spans="1:14" s="1749" customFormat="1" ht="20.25" customHeight="1" x14ac:dyDescent="0.3">
      <c r="A1" s="19"/>
      <c r="D1" s="19"/>
      <c r="G1" s="20"/>
      <c r="J1" s="1750" t="s">
        <v>2402</v>
      </c>
    </row>
    <row r="2" spans="1:14" ht="18.75" x14ac:dyDescent="0.25">
      <c r="A2" s="2345" t="s">
        <v>2097</v>
      </c>
      <c r="B2" s="2345"/>
      <c r="C2" s="2345"/>
      <c r="D2" s="2345"/>
      <c r="E2" s="2345"/>
      <c r="F2" s="2345"/>
      <c r="G2" s="2345"/>
      <c r="H2" s="2345"/>
      <c r="I2" s="2345"/>
      <c r="J2" s="2345"/>
    </row>
    <row r="3" spans="1:14" ht="18.75" x14ac:dyDescent="0.25">
      <c r="A3" s="2345" t="s">
        <v>73</v>
      </c>
      <c r="B3" s="2345"/>
      <c r="C3" s="2345"/>
      <c r="D3" s="2345"/>
      <c r="E3" s="2345"/>
      <c r="F3" s="2345"/>
      <c r="G3" s="2345"/>
      <c r="H3" s="2345"/>
      <c r="I3" s="2345"/>
      <c r="J3" s="2345"/>
    </row>
    <row r="4" spans="1:14" ht="18.75" x14ac:dyDescent="0.25">
      <c r="A4" s="2345" t="s">
        <v>394</v>
      </c>
      <c r="B4" s="2345"/>
      <c r="C4" s="2345"/>
      <c r="D4" s="2345"/>
      <c r="E4" s="2345"/>
      <c r="F4" s="2345"/>
      <c r="G4" s="2345"/>
      <c r="H4" s="2345"/>
      <c r="I4" s="2345"/>
      <c r="J4" s="2345"/>
    </row>
    <row r="5" spans="1:14" ht="18.75" x14ac:dyDescent="0.25">
      <c r="A5" s="2346" t="s">
        <v>1635</v>
      </c>
      <c r="B5" s="2346"/>
      <c r="C5" s="2346"/>
      <c r="D5" s="2346"/>
      <c r="E5" s="2346"/>
      <c r="F5" s="2346"/>
      <c r="G5" s="2346"/>
      <c r="H5" s="2346"/>
      <c r="I5" s="2346"/>
      <c r="J5" s="2346"/>
    </row>
    <row r="6" spans="1:14" ht="18.75" x14ac:dyDescent="0.25">
      <c r="A6" s="2347"/>
      <c r="B6" s="2347"/>
      <c r="C6" s="2347"/>
      <c r="D6" s="2347"/>
      <c r="E6" s="2347"/>
      <c r="F6" s="2347"/>
      <c r="G6" s="2347"/>
      <c r="H6" s="2347"/>
      <c r="I6" s="2347"/>
      <c r="J6" s="2347"/>
    </row>
    <row r="7" spans="1:14" ht="134.25" customHeight="1" x14ac:dyDescent="0.25">
      <c r="A7" s="516" t="s">
        <v>1</v>
      </c>
      <c r="B7" s="100" t="s">
        <v>2</v>
      </c>
      <c r="C7" s="100" t="s">
        <v>3</v>
      </c>
      <c r="D7" s="101" t="s">
        <v>1225</v>
      </c>
      <c r="E7" s="102" t="s">
        <v>1636</v>
      </c>
      <c r="F7" s="102" t="s">
        <v>4</v>
      </c>
      <c r="G7" s="100" t="s">
        <v>5</v>
      </c>
      <c r="H7" s="100" t="s">
        <v>1637</v>
      </c>
      <c r="I7" s="100" t="s">
        <v>6</v>
      </c>
      <c r="J7" s="100" t="s">
        <v>7</v>
      </c>
    </row>
    <row r="8" spans="1:14" s="16" customFormat="1" ht="18.75" x14ac:dyDescent="0.25">
      <c r="A8" s="100">
        <v>1</v>
      </c>
      <c r="B8" s="100">
        <v>2</v>
      </c>
      <c r="C8" s="100">
        <v>3</v>
      </c>
      <c r="D8" s="100">
        <v>4</v>
      </c>
      <c r="E8" s="100">
        <v>5</v>
      </c>
      <c r="F8" s="100">
        <v>6</v>
      </c>
      <c r="G8" s="100">
        <v>7</v>
      </c>
      <c r="H8" s="100">
        <v>8</v>
      </c>
      <c r="I8" s="100">
        <v>9</v>
      </c>
      <c r="J8" s="100">
        <v>10</v>
      </c>
    </row>
    <row r="9" spans="1:14" s="16" customFormat="1" ht="50.25" customHeight="1" x14ac:dyDescent="0.25">
      <c r="A9" s="2357" t="s">
        <v>395</v>
      </c>
      <c r="B9" s="2357"/>
      <c r="C9" s="2357"/>
      <c r="D9" s="2357"/>
      <c r="E9" s="2357"/>
      <c r="F9" s="2357"/>
      <c r="G9" s="2357"/>
      <c r="H9" s="2357"/>
      <c r="I9" s="2357"/>
      <c r="J9" s="2357"/>
    </row>
    <row r="10" spans="1:14" ht="169.5" customHeight="1" x14ac:dyDescent="0.25">
      <c r="A10" s="103" t="s">
        <v>9</v>
      </c>
      <c r="B10" s="494" t="s">
        <v>1310</v>
      </c>
      <c r="C10" s="105" t="s">
        <v>437</v>
      </c>
      <c r="D10" s="2348"/>
      <c r="E10" s="2349"/>
      <c r="F10" s="2349"/>
      <c r="G10" s="2349"/>
      <c r="H10" s="2349"/>
      <c r="I10" s="2349"/>
      <c r="J10" s="2350"/>
    </row>
    <row r="11" spans="1:14" s="17" customFormat="1" ht="78" customHeight="1" x14ac:dyDescent="0.25">
      <c r="A11" s="106" t="s">
        <v>10</v>
      </c>
      <c r="B11" s="492" t="s">
        <v>1311</v>
      </c>
      <c r="C11" s="108" t="s">
        <v>437</v>
      </c>
      <c r="D11" s="2351" t="s">
        <v>2377</v>
      </c>
      <c r="E11" s="2352"/>
      <c r="F11" s="2352"/>
      <c r="G11" s="2352"/>
      <c r="H11" s="2352"/>
      <c r="I11" s="2352"/>
      <c r="J11" s="2353"/>
      <c r="N11" s="84"/>
    </row>
    <row r="12" spans="1:14" s="17" customFormat="1" ht="75" x14ac:dyDescent="0.25">
      <c r="A12" s="490"/>
      <c r="B12" s="489" t="s">
        <v>39</v>
      </c>
      <c r="C12" s="109" t="s">
        <v>437</v>
      </c>
      <c r="D12" s="110">
        <v>0</v>
      </c>
      <c r="E12" s="110">
        <v>0</v>
      </c>
      <c r="F12" s="110">
        <v>0</v>
      </c>
      <c r="G12" s="110"/>
      <c r="H12" s="110">
        <v>0</v>
      </c>
      <c r="I12" s="110">
        <v>0</v>
      </c>
      <c r="J12" s="111"/>
    </row>
    <row r="13" spans="1:14" s="17" customFormat="1" ht="18.75" x14ac:dyDescent="0.25">
      <c r="A13" s="2354" t="s">
        <v>87</v>
      </c>
      <c r="B13" s="2355"/>
      <c r="C13" s="2355"/>
      <c r="D13" s="2355"/>
      <c r="E13" s="2355"/>
      <c r="F13" s="2355"/>
      <c r="G13" s="2355"/>
      <c r="H13" s="2355"/>
      <c r="I13" s="2355"/>
      <c r="J13" s="2355"/>
    </row>
    <row r="14" spans="1:14" ht="98.25" customHeight="1" x14ac:dyDescent="0.25">
      <c r="A14" s="112" t="s">
        <v>9</v>
      </c>
      <c r="B14" s="113" t="s">
        <v>1312</v>
      </c>
      <c r="C14" s="113" t="s">
        <v>19</v>
      </c>
      <c r="D14" s="110">
        <v>0</v>
      </c>
      <c r="E14" s="110">
        <v>0</v>
      </c>
      <c r="F14" s="110">
        <v>0</v>
      </c>
      <c r="G14" s="110"/>
      <c r="H14" s="110">
        <v>0</v>
      </c>
      <c r="I14" s="110">
        <v>0</v>
      </c>
      <c r="J14" s="114"/>
    </row>
    <row r="15" spans="1:14" ht="26.25" hidden="1" customHeight="1" x14ac:dyDescent="0.3">
      <c r="A15" s="106"/>
      <c r="B15" s="522" t="s">
        <v>88</v>
      </c>
      <c r="C15" s="115"/>
      <c r="D15" s="116">
        <v>4860</v>
      </c>
      <c r="E15" s="116">
        <f>E14</f>
        <v>0</v>
      </c>
      <c r="F15" s="117">
        <f>E15/D15*100</f>
        <v>0</v>
      </c>
      <c r="G15" s="118"/>
      <c r="H15" s="116">
        <f>H14</f>
        <v>0</v>
      </c>
      <c r="I15" s="119">
        <f>H15/D15*100</f>
        <v>0</v>
      </c>
      <c r="J15" s="120"/>
    </row>
    <row r="16" spans="1:14" ht="41.25" hidden="1" customHeight="1" x14ac:dyDescent="0.25">
      <c r="A16" s="490" t="s">
        <v>17</v>
      </c>
      <c r="B16" s="492" t="s">
        <v>89</v>
      </c>
      <c r="C16" s="492"/>
      <c r="D16" s="102">
        <f>E16+F16+H16+I16</f>
        <v>0</v>
      </c>
      <c r="E16" s="102">
        <v>0</v>
      </c>
      <c r="F16" s="102">
        <v>0</v>
      </c>
      <c r="G16" s="122"/>
      <c r="H16" s="102">
        <v>0</v>
      </c>
      <c r="I16" s="102">
        <v>0</v>
      </c>
      <c r="J16" s="123">
        <v>0</v>
      </c>
    </row>
    <row r="17" spans="1:10" ht="26.25" hidden="1" customHeight="1" x14ac:dyDescent="0.25">
      <c r="A17" s="124"/>
      <c r="B17" s="125" t="s">
        <v>90</v>
      </c>
      <c r="C17" s="125"/>
      <c r="D17" s="126">
        <f>D16</f>
        <v>0</v>
      </c>
      <c r="E17" s="126">
        <f>E16</f>
        <v>0</v>
      </c>
      <c r="F17" s="126">
        <f>F16</f>
        <v>0</v>
      </c>
      <c r="G17" s="127"/>
      <c r="H17" s="126">
        <f>H16</f>
        <v>0</v>
      </c>
      <c r="I17" s="126">
        <f>I16</f>
        <v>0</v>
      </c>
      <c r="J17" s="128">
        <v>0</v>
      </c>
    </row>
    <row r="18" spans="1:10" s="17" customFormat="1" ht="99" customHeight="1" x14ac:dyDescent="0.25">
      <c r="A18" s="106" t="s">
        <v>11</v>
      </c>
      <c r="B18" s="761" t="s">
        <v>1479</v>
      </c>
      <c r="C18" s="761" t="s">
        <v>19</v>
      </c>
      <c r="D18" s="129">
        <v>0</v>
      </c>
      <c r="E18" s="129">
        <v>0</v>
      </c>
      <c r="F18" s="129">
        <v>0</v>
      </c>
      <c r="G18" s="130" t="s">
        <v>2378</v>
      </c>
      <c r="H18" s="129">
        <v>0</v>
      </c>
      <c r="I18" s="129">
        <v>0</v>
      </c>
      <c r="J18" s="131"/>
    </row>
    <row r="19" spans="1:10" s="18" customFormat="1" ht="101.25" customHeight="1" x14ac:dyDescent="0.25">
      <c r="A19" s="132"/>
      <c r="B19" s="133" t="s">
        <v>91</v>
      </c>
      <c r="C19" s="125" t="s">
        <v>19</v>
      </c>
      <c r="D19" s="134">
        <f>D14</f>
        <v>0</v>
      </c>
      <c r="E19" s="134">
        <f>E14</f>
        <v>0</v>
      </c>
      <c r="F19" s="134">
        <f>F14</f>
        <v>0</v>
      </c>
      <c r="G19" s="135"/>
      <c r="H19" s="134">
        <f>H14</f>
        <v>0</v>
      </c>
      <c r="I19" s="134">
        <f>I14</f>
        <v>0</v>
      </c>
      <c r="J19" s="135"/>
    </row>
    <row r="20" spans="1:10" s="18" customFormat="1" ht="101.25" customHeight="1" x14ac:dyDescent="0.25">
      <c r="A20" s="495"/>
      <c r="B20" s="495" t="s">
        <v>71</v>
      </c>
      <c r="C20" s="494" t="s">
        <v>19</v>
      </c>
      <c r="D20" s="134">
        <f>D19+D12</f>
        <v>0</v>
      </c>
      <c r="E20" s="134">
        <f>E19+E12</f>
        <v>0</v>
      </c>
      <c r="F20" s="134">
        <f>F15</f>
        <v>0</v>
      </c>
      <c r="G20" s="135"/>
      <c r="H20" s="134">
        <f>H19+H12</f>
        <v>0</v>
      </c>
      <c r="I20" s="134">
        <f>I15</f>
        <v>0</v>
      </c>
      <c r="J20" s="118"/>
    </row>
    <row r="21" spans="1:10" ht="20.25" customHeight="1" x14ac:dyDescent="0.3">
      <c r="A21" s="99"/>
      <c r="B21" s="517"/>
      <c r="C21" s="517"/>
      <c r="D21" s="99"/>
      <c r="E21" s="517"/>
      <c r="F21" s="517"/>
      <c r="G21" s="410"/>
      <c r="H21" s="517"/>
      <c r="I21" s="517"/>
      <c r="J21" s="410"/>
    </row>
    <row r="22" spans="1:10" ht="20.25" customHeight="1" x14ac:dyDescent="0.25">
      <c r="B22" s="2356"/>
      <c r="C22" s="2356"/>
      <c r="D22" s="2356"/>
      <c r="E22" s="2356"/>
      <c r="F22" s="2356"/>
      <c r="G22" s="2356"/>
      <c r="H22" s="2356"/>
      <c r="I22" s="2356"/>
    </row>
  </sheetData>
  <mergeCells count="10">
    <mergeCell ref="D10:J10"/>
    <mergeCell ref="D11:J11"/>
    <mergeCell ref="A13:J13"/>
    <mergeCell ref="B22:I22"/>
    <mergeCell ref="A9:J9"/>
    <mergeCell ref="A2:J2"/>
    <mergeCell ref="A3:J3"/>
    <mergeCell ref="A4:J4"/>
    <mergeCell ref="A5:J5"/>
    <mergeCell ref="A6:J6"/>
  </mergeCells>
  <pageMargins left="0.78740157480314965" right="0.39370078740157483" top="0.78740157480314965" bottom="0.78740157480314965" header="0.51181102362204722" footer="0.39370078740157483"/>
  <pageSetup paperSize="9" scale="62" firstPageNumber="26" fitToHeight="0" orientation="landscape" useFirstPageNumber="1" r:id="rId1"/>
  <headerFooter alignWithMargins="0">
    <oddFooter>&amp;R&amp;"Times New Roman,обычный"&amp;14&amp;P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G16"/>
  <sheetViews>
    <sheetView zoomScale="70" zoomScaleNormal="70" workbookViewId="0">
      <selection activeCell="K16" sqref="K16"/>
    </sheetView>
  </sheetViews>
  <sheetFormatPr defaultRowHeight="18" x14ac:dyDescent="0.25"/>
  <cols>
    <col min="1" max="1" width="5.7109375" style="1" customWidth="1"/>
    <col min="2" max="2" width="77.28515625" style="83" customWidth="1"/>
    <col min="3" max="3" width="12.28515625" style="83" customWidth="1"/>
    <col min="4" max="6" width="15.7109375" style="83" customWidth="1"/>
    <col min="7" max="7" width="70.28515625" style="83" customWidth="1"/>
    <col min="8" max="251" width="9.140625" style="83"/>
    <col min="252" max="252" width="5.7109375" style="83" customWidth="1"/>
    <col min="253" max="253" width="37.7109375" style="83" customWidth="1"/>
    <col min="254" max="254" width="15.7109375" style="83" customWidth="1"/>
    <col min="255" max="255" width="11.7109375" style="83" customWidth="1"/>
    <col min="256" max="258" width="15.7109375" style="83" customWidth="1"/>
    <col min="259" max="259" width="30.7109375" style="83" customWidth="1"/>
    <col min="260" max="260" width="13.7109375" style="83" customWidth="1"/>
    <col min="261" max="261" width="21.7109375" style="83" customWidth="1"/>
    <col min="262" max="263" width="15.7109375" style="83" customWidth="1"/>
    <col min="264" max="507" width="9.140625" style="83"/>
    <col min="508" max="508" width="5.7109375" style="83" customWidth="1"/>
    <col min="509" max="509" width="37.7109375" style="83" customWidth="1"/>
    <col min="510" max="510" width="15.7109375" style="83" customWidth="1"/>
    <col min="511" max="511" width="11.7109375" style="83" customWidth="1"/>
    <col min="512" max="514" width="15.7109375" style="83" customWidth="1"/>
    <col min="515" max="515" width="30.7109375" style="83" customWidth="1"/>
    <col min="516" max="516" width="13.7109375" style="83" customWidth="1"/>
    <col min="517" max="517" width="21.7109375" style="83" customWidth="1"/>
    <col min="518" max="519" width="15.7109375" style="83" customWidth="1"/>
    <col min="520" max="763" width="9.140625" style="83"/>
    <col min="764" max="764" width="5.7109375" style="83" customWidth="1"/>
    <col min="765" max="765" width="37.7109375" style="83" customWidth="1"/>
    <col min="766" max="766" width="15.7109375" style="83" customWidth="1"/>
    <col min="767" max="767" width="11.7109375" style="83" customWidth="1"/>
    <col min="768" max="770" width="15.7109375" style="83" customWidth="1"/>
    <col min="771" max="771" width="30.7109375" style="83" customWidth="1"/>
    <col min="772" max="772" width="13.7109375" style="83" customWidth="1"/>
    <col min="773" max="773" width="21.7109375" style="83" customWidth="1"/>
    <col min="774" max="775" width="15.7109375" style="83" customWidth="1"/>
    <col min="776" max="1019" width="9.140625" style="83"/>
    <col min="1020" max="1020" width="5.7109375" style="83" customWidth="1"/>
    <col min="1021" max="1021" width="37.7109375" style="83" customWidth="1"/>
    <col min="1022" max="1022" width="15.7109375" style="83" customWidth="1"/>
    <col min="1023" max="1023" width="11.7109375" style="83" customWidth="1"/>
    <col min="1024" max="1026" width="15.7109375" style="83" customWidth="1"/>
    <col min="1027" max="1027" width="30.7109375" style="83" customWidth="1"/>
    <col min="1028" max="1028" width="13.7109375" style="83" customWidth="1"/>
    <col min="1029" max="1029" width="21.7109375" style="83" customWidth="1"/>
    <col min="1030" max="1031" width="15.7109375" style="83" customWidth="1"/>
    <col min="1032" max="1275" width="9.140625" style="83"/>
    <col min="1276" max="1276" width="5.7109375" style="83" customWidth="1"/>
    <col min="1277" max="1277" width="37.7109375" style="83" customWidth="1"/>
    <col min="1278" max="1278" width="15.7109375" style="83" customWidth="1"/>
    <col min="1279" max="1279" width="11.7109375" style="83" customWidth="1"/>
    <col min="1280" max="1282" width="15.7109375" style="83" customWidth="1"/>
    <col min="1283" max="1283" width="30.7109375" style="83" customWidth="1"/>
    <col min="1284" max="1284" width="13.7109375" style="83" customWidth="1"/>
    <col min="1285" max="1285" width="21.7109375" style="83" customWidth="1"/>
    <col min="1286" max="1287" width="15.7109375" style="83" customWidth="1"/>
    <col min="1288" max="1531" width="9.140625" style="83"/>
    <col min="1532" max="1532" width="5.7109375" style="83" customWidth="1"/>
    <col min="1533" max="1533" width="37.7109375" style="83" customWidth="1"/>
    <col min="1534" max="1534" width="15.7109375" style="83" customWidth="1"/>
    <col min="1535" max="1535" width="11.7109375" style="83" customWidth="1"/>
    <col min="1536" max="1538" width="15.7109375" style="83" customWidth="1"/>
    <col min="1539" max="1539" width="30.7109375" style="83" customWidth="1"/>
    <col min="1540" max="1540" width="13.7109375" style="83" customWidth="1"/>
    <col min="1541" max="1541" width="21.7109375" style="83" customWidth="1"/>
    <col min="1542" max="1543" width="15.7109375" style="83" customWidth="1"/>
    <col min="1544" max="1787" width="9.140625" style="83"/>
    <col min="1788" max="1788" width="5.7109375" style="83" customWidth="1"/>
    <col min="1789" max="1789" width="37.7109375" style="83" customWidth="1"/>
    <col min="1790" max="1790" width="15.7109375" style="83" customWidth="1"/>
    <col min="1791" max="1791" width="11.7109375" style="83" customWidth="1"/>
    <col min="1792" max="1794" width="15.7109375" style="83" customWidth="1"/>
    <col min="1795" max="1795" width="30.7109375" style="83" customWidth="1"/>
    <col min="1796" max="1796" width="13.7109375" style="83" customWidth="1"/>
    <col min="1797" max="1797" width="21.7109375" style="83" customWidth="1"/>
    <col min="1798" max="1799" width="15.7109375" style="83" customWidth="1"/>
    <col min="1800" max="2043" width="9.140625" style="83"/>
    <col min="2044" max="2044" width="5.7109375" style="83" customWidth="1"/>
    <col min="2045" max="2045" width="37.7109375" style="83" customWidth="1"/>
    <col min="2046" max="2046" width="15.7109375" style="83" customWidth="1"/>
    <col min="2047" max="2047" width="11.7109375" style="83" customWidth="1"/>
    <col min="2048" max="2050" width="15.7109375" style="83" customWidth="1"/>
    <col min="2051" max="2051" width="30.7109375" style="83" customWidth="1"/>
    <col min="2052" max="2052" width="13.7109375" style="83" customWidth="1"/>
    <col min="2053" max="2053" width="21.7109375" style="83" customWidth="1"/>
    <col min="2054" max="2055" width="15.7109375" style="83" customWidth="1"/>
    <col min="2056" max="2299" width="9.140625" style="83"/>
    <col min="2300" max="2300" width="5.7109375" style="83" customWidth="1"/>
    <col min="2301" max="2301" width="37.7109375" style="83" customWidth="1"/>
    <col min="2302" max="2302" width="15.7109375" style="83" customWidth="1"/>
    <col min="2303" max="2303" width="11.7109375" style="83" customWidth="1"/>
    <col min="2304" max="2306" width="15.7109375" style="83" customWidth="1"/>
    <col min="2307" max="2307" width="30.7109375" style="83" customWidth="1"/>
    <col min="2308" max="2308" width="13.7109375" style="83" customWidth="1"/>
    <col min="2309" max="2309" width="21.7109375" style="83" customWidth="1"/>
    <col min="2310" max="2311" width="15.7109375" style="83" customWidth="1"/>
    <col min="2312" max="2555" width="9.140625" style="83"/>
    <col min="2556" max="2556" width="5.7109375" style="83" customWidth="1"/>
    <col min="2557" max="2557" width="37.7109375" style="83" customWidth="1"/>
    <col min="2558" max="2558" width="15.7109375" style="83" customWidth="1"/>
    <col min="2559" max="2559" width="11.7109375" style="83" customWidth="1"/>
    <col min="2560" max="2562" width="15.7109375" style="83" customWidth="1"/>
    <col min="2563" max="2563" width="30.7109375" style="83" customWidth="1"/>
    <col min="2564" max="2564" width="13.7109375" style="83" customWidth="1"/>
    <col min="2565" max="2565" width="21.7109375" style="83" customWidth="1"/>
    <col min="2566" max="2567" width="15.7109375" style="83" customWidth="1"/>
    <col min="2568" max="2811" width="9.140625" style="83"/>
    <col min="2812" max="2812" width="5.7109375" style="83" customWidth="1"/>
    <col min="2813" max="2813" width="37.7109375" style="83" customWidth="1"/>
    <col min="2814" max="2814" width="15.7109375" style="83" customWidth="1"/>
    <col min="2815" max="2815" width="11.7109375" style="83" customWidth="1"/>
    <col min="2816" max="2818" width="15.7109375" style="83" customWidth="1"/>
    <col min="2819" max="2819" width="30.7109375" style="83" customWidth="1"/>
    <col min="2820" max="2820" width="13.7109375" style="83" customWidth="1"/>
    <col min="2821" max="2821" width="21.7109375" style="83" customWidth="1"/>
    <col min="2822" max="2823" width="15.7109375" style="83" customWidth="1"/>
    <col min="2824" max="3067" width="9.140625" style="83"/>
    <col min="3068" max="3068" width="5.7109375" style="83" customWidth="1"/>
    <col min="3069" max="3069" width="37.7109375" style="83" customWidth="1"/>
    <col min="3070" max="3070" width="15.7109375" style="83" customWidth="1"/>
    <col min="3071" max="3071" width="11.7109375" style="83" customWidth="1"/>
    <col min="3072" max="3074" width="15.7109375" style="83" customWidth="1"/>
    <col min="3075" max="3075" width="30.7109375" style="83" customWidth="1"/>
    <col min="3076" max="3076" width="13.7109375" style="83" customWidth="1"/>
    <col min="3077" max="3077" width="21.7109375" style="83" customWidth="1"/>
    <col min="3078" max="3079" width="15.7109375" style="83" customWidth="1"/>
    <col min="3080" max="3323" width="9.140625" style="83"/>
    <col min="3324" max="3324" width="5.7109375" style="83" customWidth="1"/>
    <col min="3325" max="3325" width="37.7109375" style="83" customWidth="1"/>
    <col min="3326" max="3326" width="15.7109375" style="83" customWidth="1"/>
    <col min="3327" max="3327" width="11.7109375" style="83" customWidth="1"/>
    <col min="3328" max="3330" width="15.7109375" style="83" customWidth="1"/>
    <col min="3331" max="3331" width="30.7109375" style="83" customWidth="1"/>
    <col min="3332" max="3332" width="13.7109375" style="83" customWidth="1"/>
    <col min="3333" max="3333" width="21.7109375" style="83" customWidth="1"/>
    <col min="3334" max="3335" width="15.7109375" style="83" customWidth="1"/>
    <col min="3336" max="3579" width="9.140625" style="83"/>
    <col min="3580" max="3580" width="5.7109375" style="83" customWidth="1"/>
    <col min="3581" max="3581" width="37.7109375" style="83" customWidth="1"/>
    <col min="3582" max="3582" width="15.7109375" style="83" customWidth="1"/>
    <col min="3583" max="3583" width="11.7109375" style="83" customWidth="1"/>
    <col min="3584" max="3586" width="15.7109375" style="83" customWidth="1"/>
    <col min="3587" max="3587" width="30.7109375" style="83" customWidth="1"/>
    <col min="3588" max="3588" width="13.7109375" style="83" customWidth="1"/>
    <col min="3589" max="3589" width="21.7109375" style="83" customWidth="1"/>
    <col min="3590" max="3591" width="15.7109375" style="83" customWidth="1"/>
    <col min="3592" max="3835" width="9.140625" style="83"/>
    <col min="3836" max="3836" width="5.7109375" style="83" customWidth="1"/>
    <col min="3837" max="3837" width="37.7109375" style="83" customWidth="1"/>
    <col min="3838" max="3838" width="15.7109375" style="83" customWidth="1"/>
    <col min="3839" max="3839" width="11.7109375" style="83" customWidth="1"/>
    <col min="3840" max="3842" width="15.7109375" style="83" customWidth="1"/>
    <col min="3843" max="3843" width="30.7109375" style="83" customWidth="1"/>
    <col min="3844" max="3844" width="13.7109375" style="83" customWidth="1"/>
    <col min="3845" max="3845" width="21.7109375" style="83" customWidth="1"/>
    <col min="3846" max="3847" width="15.7109375" style="83" customWidth="1"/>
    <col min="3848" max="4091" width="9.140625" style="83"/>
    <col min="4092" max="4092" width="5.7109375" style="83" customWidth="1"/>
    <col min="4093" max="4093" width="37.7109375" style="83" customWidth="1"/>
    <col min="4094" max="4094" width="15.7109375" style="83" customWidth="1"/>
    <col min="4095" max="4095" width="11.7109375" style="83" customWidth="1"/>
    <col min="4096" max="4098" width="15.7109375" style="83" customWidth="1"/>
    <col min="4099" max="4099" width="30.7109375" style="83" customWidth="1"/>
    <col min="4100" max="4100" width="13.7109375" style="83" customWidth="1"/>
    <col min="4101" max="4101" width="21.7109375" style="83" customWidth="1"/>
    <col min="4102" max="4103" width="15.7109375" style="83" customWidth="1"/>
    <col min="4104" max="4347" width="9.140625" style="83"/>
    <col min="4348" max="4348" width="5.7109375" style="83" customWidth="1"/>
    <col min="4349" max="4349" width="37.7109375" style="83" customWidth="1"/>
    <col min="4350" max="4350" width="15.7109375" style="83" customWidth="1"/>
    <col min="4351" max="4351" width="11.7109375" style="83" customWidth="1"/>
    <col min="4352" max="4354" width="15.7109375" style="83" customWidth="1"/>
    <col min="4355" max="4355" width="30.7109375" style="83" customWidth="1"/>
    <col min="4356" max="4356" width="13.7109375" style="83" customWidth="1"/>
    <col min="4357" max="4357" width="21.7109375" style="83" customWidth="1"/>
    <col min="4358" max="4359" width="15.7109375" style="83" customWidth="1"/>
    <col min="4360" max="4603" width="9.140625" style="83"/>
    <col min="4604" max="4604" width="5.7109375" style="83" customWidth="1"/>
    <col min="4605" max="4605" width="37.7109375" style="83" customWidth="1"/>
    <col min="4606" max="4606" width="15.7109375" style="83" customWidth="1"/>
    <col min="4607" max="4607" width="11.7109375" style="83" customWidth="1"/>
    <col min="4608" max="4610" width="15.7109375" style="83" customWidth="1"/>
    <col min="4611" max="4611" width="30.7109375" style="83" customWidth="1"/>
    <col min="4612" max="4612" width="13.7109375" style="83" customWidth="1"/>
    <col min="4613" max="4613" width="21.7109375" style="83" customWidth="1"/>
    <col min="4614" max="4615" width="15.7109375" style="83" customWidth="1"/>
    <col min="4616" max="4859" width="9.140625" style="83"/>
    <col min="4860" max="4860" width="5.7109375" style="83" customWidth="1"/>
    <col min="4861" max="4861" width="37.7109375" style="83" customWidth="1"/>
    <col min="4862" max="4862" width="15.7109375" style="83" customWidth="1"/>
    <col min="4863" max="4863" width="11.7109375" style="83" customWidth="1"/>
    <col min="4864" max="4866" width="15.7109375" style="83" customWidth="1"/>
    <col min="4867" max="4867" width="30.7109375" style="83" customWidth="1"/>
    <col min="4868" max="4868" width="13.7109375" style="83" customWidth="1"/>
    <col min="4869" max="4869" width="21.7109375" style="83" customWidth="1"/>
    <col min="4870" max="4871" width="15.7109375" style="83" customWidth="1"/>
    <col min="4872" max="5115" width="9.140625" style="83"/>
    <col min="5116" max="5116" width="5.7109375" style="83" customWidth="1"/>
    <col min="5117" max="5117" width="37.7109375" style="83" customWidth="1"/>
    <col min="5118" max="5118" width="15.7109375" style="83" customWidth="1"/>
    <col min="5119" max="5119" width="11.7109375" style="83" customWidth="1"/>
    <col min="5120" max="5122" width="15.7109375" style="83" customWidth="1"/>
    <col min="5123" max="5123" width="30.7109375" style="83" customWidth="1"/>
    <col min="5124" max="5124" width="13.7109375" style="83" customWidth="1"/>
    <col min="5125" max="5125" width="21.7109375" style="83" customWidth="1"/>
    <col min="5126" max="5127" width="15.7109375" style="83" customWidth="1"/>
    <col min="5128" max="5371" width="9.140625" style="83"/>
    <col min="5372" max="5372" width="5.7109375" style="83" customWidth="1"/>
    <col min="5373" max="5373" width="37.7109375" style="83" customWidth="1"/>
    <col min="5374" max="5374" width="15.7109375" style="83" customWidth="1"/>
    <col min="5375" max="5375" width="11.7109375" style="83" customWidth="1"/>
    <col min="5376" max="5378" width="15.7109375" style="83" customWidth="1"/>
    <col min="5379" max="5379" width="30.7109375" style="83" customWidth="1"/>
    <col min="5380" max="5380" width="13.7109375" style="83" customWidth="1"/>
    <col min="5381" max="5381" width="21.7109375" style="83" customWidth="1"/>
    <col min="5382" max="5383" width="15.7109375" style="83" customWidth="1"/>
    <col min="5384" max="5627" width="9.140625" style="83"/>
    <col min="5628" max="5628" width="5.7109375" style="83" customWidth="1"/>
    <col min="5629" max="5629" width="37.7109375" style="83" customWidth="1"/>
    <col min="5630" max="5630" width="15.7109375" style="83" customWidth="1"/>
    <col min="5631" max="5631" width="11.7109375" style="83" customWidth="1"/>
    <col min="5632" max="5634" width="15.7109375" style="83" customWidth="1"/>
    <col min="5635" max="5635" width="30.7109375" style="83" customWidth="1"/>
    <col min="5636" max="5636" width="13.7109375" style="83" customWidth="1"/>
    <col min="5637" max="5637" width="21.7109375" style="83" customWidth="1"/>
    <col min="5638" max="5639" width="15.7109375" style="83" customWidth="1"/>
    <col min="5640" max="5883" width="9.140625" style="83"/>
    <col min="5884" max="5884" width="5.7109375" style="83" customWidth="1"/>
    <col min="5885" max="5885" width="37.7109375" style="83" customWidth="1"/>
    <col min="5886" max="5886" width="15.7109375" style="83" customWidth="1"/>
    <col min="5887" max="5887" width="11.7109375" style="83" customWidth="1"/>
    <col min="5888" max="5890" width="15.7109375" style="83" customWidth="1"/>
    <col min="5891" max="5891" width="30.7109375" style="83" customWidth="1"/>
    <col min="5892" max="5892" width="13.7109375" style="83" customWidth="1"/>
    <col min="5893" max="5893" width="21.7109375" style="83" customWidth="1"/>
    <col min="5894" max="5895" width="15.7109375" style="83" customWidth="1"/>
    <col min="5896" max="6139" width="9.140625" style="83"/>
    <col min="6140" max="6140" width="5.7109375" style="83" customWidth="1"/>
    <col min="6141" max="6141" width="37.7109375" style="83" customWidth="1"/>
    <col min="6142" max="6142" width="15.7109375" style="83" customWidth="1"/>
    <col min="6143" max="6143" width="11.7109375" style="83" customWidth="1"/>
    <col min="6144" max="6146" width="15.7109375" style="83" customWidth="1"/>
    <col min="6147" max="6147" width="30.7109375" style="83" customWidth="1"/>
    <col min="6148" max="6148" width="13.7109375" style="83" customWidth="1"/>
    <col min="6149" max="6149" width="21.7109375" style="83" customWidth="1"/>
    <col min="6150" max="6151" width="15.7109375" style="83" customWidth="1"/>
    <col min="6152" max="6395" width="9.140625" style="83"/>
    <col min="6396" max="6396" width="5.7109375" style="83" customWidth="1"/>
    <col min="6397" max="6397" width="37.7109375" style="83" customWidth="1"/>
    <col min="6398" max="6398" width="15.7109375" style="83" customWidth="1"/>
    <col min="6399" max="6399" width="11.7109375" style="83" customWidth="1"/>
    <col min="6400" max="6402" width="15.7109375" style="83" customWidth="1"/>
    <col min="6403" max="6403" width="30.7109375" style="83" customWidth="1"/>
    <col min="6404" max="6404" width="13.7109375" style="83" customWidth="1"/>
    <col min="6405" max="6405" width="21.7109375" style="83" customWidth="1"/>
    <col min="6406" max="6407" width="15.7109375" style="83" customWidth="1"/>
    <col min="6408" max="6651" width="9.140625" style="83"/>
    <col min="6652" max="6652" width="5.7109375" style="83" customWidth="1"/>
    <col min="6653" max="6653" width="37.7109375" style="83" customWidth="1"/>
    <col min="6654" max="6654" width="15.7109375" style="83" customWidth="1"/>
    <col min="6655" max="6655" width="11.7109375" style="83" customWidth="1"/>
    <col min="6656" max="6658" width="15.7109375" style="83" customWidth="1"/>
    <col min="6659" max="6659" width="30.7109375" style="83" customWidth="1"/>
    <col min="6660" max="6660" width="13.7109375" style="83" customWidth="1"/>
    <col min="6661" max="6661" width="21.7109375" style="83" customWidth="1"/>
    <col min="6662" max="6663" width="15.7109375" style="83" customWidth="1"/>
    <col min="6664" max="6907" width="9.140625" style="83"/>
    <col min="6908" max="6908" width="5.7109375" style="83" customWidth="1"/>
    <col min="6909" max="6909" width="37.7109375" style="83" customWidth="1"/>
    <col min="6910" max="6910" width="15.7109375" style="83" customWidth="1"/>
    <col min="6911" max="6911" width="11.7109375" style="83" customWidth="1"/>
    <col min="6912" max="6914" width="15.7109375" style="83" customWidth="1"/>
    <col min="6915" max="6915" width="30.7109375" style="83" customWidth="1"/>
    <col min="6916" max="6916" width="13.7109375" style="83" customWidth="1"/>
    <col min="6917" max="6917" width="21.7109375" style="83" customWidth="1"/>
    <col min="6918" max="6919" width="15.7109375" style="83" customWidth="1"/>
    <col min="6920" max="7163" width="9.140625" style="83"/>
    <col min="7164" max="7164" width="5.7109375" style="83" customWidth="1"/>
    <col min="7165" max="7165" width="37.7109375" style="83" customWidth="1"/>
    <col min="7166" max="7166" width="15.7109375" style="83" customWidth="1"/>
    <col min="7167" max="7167" width="11.7109375" style="83" customWidth="1"/>
    <col min="7168" max="7170" width="15.7109375" style="83" customWidth="1"/>
    <col min="7171" max="7171" width="30.7109375" style="83" customWidth="1"/>
    <col min="7172" max="7172" width="13.7109375" style="83" customWidth="1"/>
    <col min="7173" max="7173" width="21.7109375" style="83" customWidth="1"/>
    <col min="7174" max="7175" width="15.7109375" style="83" customWidth="1"/>
    <col min="7176" max="7419" width="9.140625" style="83"/>
    <col min="7420" max="7420" width="5.7109375" style="83" customWidth="1"/>
    <col min="7421" max="7421" width="37.7109375" style="83" customWidth="1"/>
    <col min="7422" max="7422" width="15.7109375" style="83" customWidth="1"/>
    <col min="7423" max="7423" width="11.7109375" style="83" customWidth="1"/>
    <col min="7424" max="7426" width="15.7109375" style="83" customWidth="1"/>
    <col min="7427" max="7427" width="30.7109375" style="83" customWidth="1"/>
    <col min="7428" max="7428" width="13.7109375" style="83" customWidth="1"/>
    <col min="7429" max="7429" width="21.7109375" style="83" customWidth="1"/>
    <col min="7430" max="7431" width="15.7109375" style="83" customWidth="1"/>
    <col min="7432" max="7675" width="9.140625" style="83"/>
    <col min="7676" max="7676" width="5.7109375" style="83" customWidth="1"/>
    <col min="7677" max="7677" width="37.7109375" style="83" customWidth="1"/>
    <col min="7678" max="7678" width="15.7109375" style="83" customWidth="1"/>
    <col min="7679" max="7679" width="11.7109375" style="83" customWidth="1"/>
    <col min="7680" max="7682" width="15.7109375" style="83" customWidth="1"/>
    <col min="7683" max="7683" width="30.7109375" style="83" customWidth="1"/>
    <col min="7684" max="7684" width="13.7109375" style="83" customWidth="1"/>
    <col min="7685" max="7685" width="21.7109375" style="83" customWidth="1"/>
    <col min="7686" max="7687" width="15.7109375" style="83" customWidth="1"/>
    <col min="7688" max="7931" width="9.140625" style="83"/>
    <col min="7932" max="7932" width="5.7109375" style="83" customWidth="1"/>
    <col min="7933" max="7933" width="37.7109375" style="83" customWidth="1"/>
    <col min="7934" max="7934" width="15.7109375" style="83" customWidth="1"/>
    <col min="7935" max="7935" width="11.7109375" style="83" customWidth="1"/>
    <col min="7936" max="7938" width="15.7109375" style="83" customWidth="1"/>
    <col min="7939" max="7939" width="30.7109375" style="83" customWidth="1"/>
    <col min="7940" max="7940" width="13.7109375" style="83" customWidth="1"/>
    <col min="7941" max="7941" width="21.7109375" style="83" customWidth="1"/>
    <col min="7942" max="7943" width="15.7109375" style="83" customWidth="1"/>
    <col min="7944" max="8187" width="9.140625" style="83"/>
    <col min="8188" max="8188" width="5.7109375" style="83" customWidth="1"/>
    <col min="8189" max="8189" width="37.7109375" style="83" customWidth="1"/>
    <col min="8190" max="8190" width="15.7109375" style="83" customWidth="1"/>
    <col min="8191" max="8191" width="11.7109375" style="83" customWidth="1"/>
    <col min="8192" max="8194" width="15.7109375" style="83" customWidth="1"/>
    <col min="8195" max="8195" width="30.7109375" style="83" customWidth="1"/>
    <col min="8196" max="8196" width="13.7109375" style="83" customWidth="1"/>
    <col min="8197" max="8197" width="21.7109375" style="83" customWidth="1"/>
    <col min="8198" max="8199" width="15.7109375" style="83" customWidth="1"/>
    <col min="8200" max="8443" width="9.140625" style="83"/>
    <col min="8444" max="8444" width="5.7109375" style="83" customWidth="1"/>
    <col min="8445" max="8445" width="37.7109375" style="83" customWidth="1"/>
    <col min="8446" max="8446" width="15.7109375" style="83" customWidth="1"/>
    <col min="8447" max="8447" width="11.7109375" style="83" customWidth="1"/>
    <col min="8448" max="8450" width="15.7109375" style="83" customWidth="1"/>
    <col min="8451" max="8451" width="30.7109375" style="83" customWidth="1"/>
    <col min="8452" max="8452" width="13.7109375" style="83" customWidth="1"/>
    <col min="8453" max="8453" width="21.7109375" style="83" customWidth="1"/>
    <col min="8454" max="8455" width="15.7109375" style="83" customWidth="1"/>
    <col min="8456" max="8699" width="9.140625" style="83"/>
    <col min="8700" max="8700" width="5.7109375" style="83" customWidth="1"/>
    <col min="8701" max="8701" width="37.7109375" style="83" customWidth="1"/>
    <col min="8702" max="8702" width="15.7109375" style="83" customWidth="1"/>
    <col min="8703" max="8703" width="11.7109375" style="83" customWidth="1"/>
    <col min="8704" max="8706" width="15.7109375" style="83" customWidth="1"/>
    <col min="8707" max="8707" width="30.7109375" style="83" customWidth="1"/>
    <col min="8708" max="8708" width="13.7109375" style="83" customWidth="1"/>
    <col min="8709" max="8709" width="21.7109375" style="83" customWidth="1"/>
    <col min="8710" max="8711" width="15.7109375" style="83" customWidth="1"/>
    <col min="8712" max="8955" width="9.140625" style="83"/>
    <col min="8956" max="8956" width="5.7109375" style="83" customWidth="1"/>
    <col min="8957" max="8957" width="37.7109375" style="83" customWidth="1"/>
    <col min="8958" max="8958" width="15.7109375" style="83" customWidth="1"/>
    <col min="8959" max="8959" width="11.7109375" style="83" customWidth="1"/>
    <col min="8960" max="8962" width="15.7109375" style="83" customWidth="1"/>
    <col min="8963" max="8963" width="30.7109375" style="83" customWidth="1"/>
    <col min="8964" max="8964" width="13.7109375" style="83" customWidth="1"/>
    <col min="8965" max="8965" width="21.7109375" style="83" customWidth="1"/>
    <col min="8966" max="8967" width="15.7109375" style="83" customWidth="1"/>
    <col min="8968" max="9211" width="9.140625" style="83"/>
    <col min="9212" max="9212" width="5.7109375" style="83" customWidth="1"/>
    <col min="9213" max="9213" width="37.7109375" style="83" customWidth="1"/>
    <col min="9214" max="9214" width="15.7109375" style="83" customWidth="1"/>
    <col min="9215" max="9215" width="11.7109375" style="83" customWidth="1"/>
    <col min="9216" max="9218" width="15.7109375" style="83" customWidth="1"/>
    <col min="9219" max="9219" width="30.7109375" style="83" customWidth="1"/>
    <col min="9220" max="9220" width="13.7109375" style="83" customWidth="1"/>
    <col min="9221" max="9221" width="21.7109375" style="83" customWidth="1"/>
    <col min="9222" max="9223" width="15.7109375" style="83" customWidth="1"/>
    <col min="9224" max="9467" width="9.140625" style="83"/>
    <col min="9468" max="9468" width="5.7109375" style="83" customWidth="1"/>
    <col min="9469" max="9469" width="37.7109375" style="83" customWidth="1"/>
    <col min="9470" max="9470" width="15.7109375" style="83" customWidth="1"/>
    <col min="9471" max="9471" width="11.7109375" style="83" customWidth="1"/>
    <col min="9472" max="9474" width="15.7109375" style="83" customWidth="1"/>
    <col min="9475" max="9475" width="30.7109375" style="83" customWidth="1"/>
    <col min="9476" max="9476" width="13.7109375" style="83" customWidth="1"/>
    <col min="9477" max="9477" width="21.7109375" style="83" customWidth="1"/>
    <col min="9478" max="9479" width="15.7109375" style="83" customWidth="1"/>
    <col min="9480" max="9723" width="9.140625" style="83"/>
    <col min="9724" max="9724" width="5.7109375" style="83" customWidth="1"/>
    <col min="9725" max="9725" width="37.7109375" style="83" customWidth="1"/>
    <col min="9726" max="9726" width="15.7109375" style="83" customWidth="1"/>
    <col min="9727" max="9727" width="11.7109375" style="83" customWidth="1"/>
    <col min="9728" max="9730" width="15.7109375" style="83" customWidth="1"/>
    <col min="9731" max="9731" width="30.7109375" style="83" customWidth="1"/>
    <col min="9732" max="9732" width="13.7109375" style="83" customWidth="1"/>
    <col min="9733" max="9733" width="21.7109375" style="83" customWidth="1"/>
    <col min="9734" max="9735" width="15.7109375" style="83" customWidth="1"/>
    <col min="9736" max="9979" width="9.140625" style="83"/>
    <col min="9980" max="9980" width="5.7109375" style="83" customWidth="1"/>
    <col min="9981" max="9981" width="37.7109375" style="83" customWidth="1"/>
    <col min="9982" max="9982" width="15.7109375" style="83" customWidth="1"/>
    <col min="9983" max="9983" width="11.7109375" style="83" customWidth="1"/>
    <col min="9984" max="9986" width="15.7109375" style="83" customWidth="1"/>
    <col min="9987" max="9987" width="30.7109375" style="83" customWidth="1"/>
    <col min="9988" max="9988" width="13.7109375" style="83" customWidth="1"/>
    <col min="9989" max="9989" width="21.7109375" style="83" customWidth="1"/>
    <col min="9990" max="9991" width="15.7109375" style="83" customWidth="1"/>
    <col min="9992" max="10235" width="9.140625" style="83"/>
    <col min="10236" max="10236" width="5.7109375" style="83" customWidth="1"/>
    <col min="10237" max="10237" width="37.7109375" style="83" customWidth="1"/>
    <col min="10238" max="10238" width="15.7109375" style="83" customWidth="1"/>
    <col min="10239" max="10239" width="11.7109375" style="83" customWidth="1"/>
    <col min="10240" max="10242" width="15.7109375" style="83" customWidth="1"/>
    <col min="10243" max="10243" width="30.7109375" style="83" customWidth="1"/>
    <col min="10244" max="10244" width="13.7109375" style="83" customWidth="1"/>
    <col min="10245" max="10245" width="21.7109375" style="83" customWidth="1"/>
    <col min="10246" max="10247" width="15.7109375" style="83" customWidth="1"/>
    <col min="10248" max="10491" width="9.140625" style="83"/>
    <col min="10492" max="10492" width="5.7109375" style="83" customWidth="1"/>
    <col min="10493" max="10493" width="37.7109375" style="83" customWidth="1"/>
    <col min="10494" max="10494" width="15.7109375" style="83" customWidth="1"/>
    <col min="10495" max="10495" width="11.7109375" style="83" customWidth="1"/>
    <col min="10496" max="10498" width="15.7109375" style="83" customWidth="1"/>
    <col min="10499" max="10499" width="30.7109375" style="83" customWidth="1"/>
    <col min="10500" max="10500" width="13.7109375" style="83" customWidth="1"/>
    <col min="10501" max="10501" width="21.7109375" style="83" customWidth="1"/>
    <col min="10502" max="10503" width="15.7109375" style="83" customWidth="1"/>
    <col min="10504" max="10747" width="9.140625" style="83"/>
    <col min="10748" max="10748" width="5.7109375" style="83" customWidth="1"/>
    <col min="10749" max="10749" width="37.7109375" style="83" customWidth="1"/>
    <col min="10750" max="10750" width="15.7109375" style="83" customWidth="1"/>
    <col min="10751" max="10751" width="11.7109375" style="83" customWidth="1"/>
    <col min="10752" max="10754" width="15.7109375" style="83" customWidth="1"/>
    <col min="10755" max="10755" width="30.7109375" style="83" customWidth="1"/>
    <col min="10756" max="10756" width="13.7109375" style="83" customWidth="1"/>
    <col min="10757" max="10757" width="21.7109375" style="83" customWidth="1"/>
    <col min="10758" max="10759" width="15.7109375" style="83" customWidth="1"/>
    <col min="10760" max="11003" width="9.140625" style="83"/>
    <col min="11004" max="11004" width="5.7109375" style="83" customWidth="1"/>
    <col min="11005" max="11005" width="37.7109375" style="83" customWidth="1"/>
    <col min="11006" max="11006" width="15.7109375" style="83" customWidth="1"/>
    <col min="11007" max="11007" width="11.7109375" style="83" customWidth="1"/>
    <col min="11008" max="11010" width="15.7109375" style="83" customWidth="1"/>
    <col min="11011" max="11011" width="30.7109375" style="83" customWidth="1"/>
    <col min="11012" max="11012" width="13.7109375" style="83" customWidth="1"/>
    <col min="11013" max="11013" width="21.7109375" style="83" customWidth="1"/>
    <col min="11014" max="11015" width="15.7109375" style="83" customWidth="1"/>
    <col min="11016" max="11259" width="9.140625" style="83"/>
    <col min="11260" max="11260" width="5.7109375" style="83" customWidth="1"/>
    <col min="11261" max="11261" width="37.7109375" style="83" customWidth="1"/>
    <col min="11262" max="11262" width="15.7109375" style="83" customWidth="1"/>
    <col min="11263" max="11263" width="11.7109375" style="83" customWidth="1"/>
    <col min="11264" max="11266" width="15.7109375" style="83" customWidth="1"/>
    <col min="11267" max="11267" width="30.7109375" style="83" customWidth="1"/>
    <col min="11268" max="11268" width="13.7109375" style="83" customWidth="1"/>
    <col min="11269" max="11269" width="21.7109375" style="83" customWidth="1"/>
    <col min="11270" max="11271" width="15.7109375" style="83" customWidth="1"/>
    <col min="11272" max="11515" width="9.140625" style="83"/>
    <col min="11516" max="11516" width="5.7109375" style="83" customWidth="1"/>
    <col min="11517" max="11517" width="37.7109375" style="83" customWidth="1"/>
    <col min="11518" max="11518" width="15.7109375" style="83" customWidth="1"/>
    <col min="11519" max="11519" width="11.7109375" style="83" customWidth="1"/>
    <col min="11520" max="11522" width="15.7109375" style="83" customWidth="1"/>
    <col min="11523" max="11523" width="30.7109375" style="83" customWidth="1"/>
    <col min="11524" max="11524" width="13.7109375" style="83" customWidth="1"/>
    <col min="11525" max="11525" width="21.7109375" style="83" customWidth="1"/>
    <col min="11526" max="11527" width="15.7109375" style="83" customWidth="1"/>
    <col min="11528" max="11771" width="9.140625" style="83"/>
    <col min="11772" max="11772" width="5.7109375" style="83" customWidth="1"/>
    <col min="11773" max="11773" width="37.7109375" style="83" customWidth="1"/>
    <col min="11774" max="11774" width="15.7109375" style="83" customWidth="1"/>
    <col min="11775" max="11775" width="11.7109375" style="83" customWidth="1"/>
    <col min="11776" max="11778" width="15.7109375" style="83" customWidth="1"/>
    <col min="11779" max="11779" width="30.7109375" style="83" customWidth="1"/>
    <col min="11780" max="11780" width="13.7109375" style="83" customWidth="1"/>
    <col min="11781" max="11781" width="21.7109375" style="83" customWidth="1"/>
    <col min="11782" max="11783" width="15.7109375" style="83" customWidth="1"/>
    <col min="11784" max="12027" width="9.140625" style="83"/>
    <col min="12028" max="12028" width="5.7109375" style="83" customWidth="1"/>
    <col min="12029" max="12029" width="37.7109375" style="83" customWidth="1"/>
    <col min="12030" max="12030" width="15.7109375" style="83" customWidth="1"/>
    <col min="12031" max="12031" width="11.7109375" style="83" customWidth="1"/>
    <col min="12032" max="12034" width="15.7109375" style="83" customWidth="1"/>
    <col min="12035" max="12035" width="30.7109375" style="83" customWidth="1"/>
    <col min="12036" max="12036" width="13.7109375" style="83" customWidth="1"/>
    <col min="12037" max="12037" width="21.7109375" style="83" customWidth="1"/>
    <col min="12038" max="12039" width="15.7109375" style="83" customWidth="1"/>
    <col min="12040" max="12283" width="9.140625" style="83"/>
    <col min="12284" max="12284" width="5.7109375" style="83" customWidth="1"/>
    <col min="12285" max="12285" width="37.7109375" style="83" customWidth="1"/>
    <col min="12286" max="12286" width="15.7109375" style="83" customWidth="1"/>
    <col min="12287" max="12287" width="11.7109375" style="83" customWidth="1"/>
    <col min="12288" max="12290" width="15.7109375" style="83" customWidth="1"/>
    <col min="12291" max="12291" width="30.7109375" style="83" customWidth="1"/>
    <col min="12292" max="12292" width="13.7109375" style="83" customWidth="1"/>
    <col min="12293" max="12293" width="21.7109375" style="83" customWidth="1"/>
    <col min="12294" max="12295" width="15.7109375" style="83" customWidth="1"/>
    <col min="12296" max="12539" width="9.140625" style="83"/>
    <col min="12540" max="12540" width="5.7109375" style="83" customWidth="1"/>
    <col min="12541" max="12541" width="37.7109375" style="83" customWidth="1"/>
    <col min="12542" max="12542" width="15.7109375" style="83" customWidth="1"/>
    <col min="12543" max="12543" width="11.7109375" style="83" customWidth="1"/>
    <col min="12544" max="12546" width="15.7109375" style="83" customWidth="1"/>
    <col min="12547" max="12547" width="30.7109375" style="83" customWidth="1"/>
    <col min="12548" max="12548" width="13.7109375" style="83" customWidth="1"/>
    <col min="12549" max="12549" width="21.7109375" style="83" customWidth="1"/>
    <col min="12550" max="12551" width="15.7109375" style="83" customWidth="1"/>
    <col min="12552" max="12795" width="9.140625" style="83"/>
    <col min="12796" max="12796" width="5.7109375" style="83" customWidth="1"/>
    <col min="12797" max="12797" width="37.7109375" style="83" customWidth="1"/>
    <col min="12798" max="12798" width="15.7109375" style="83" customWidth="1"/>
    <col min="12799" max="12799" width="11.7109375" style="83" customWidth="1"/>
    <col min="12800" max="12802" width="15.7109375" style="83" customWidth="1"/>
    <col min="12803" max="12803" width="30.7109375" style="83" customWidth="1"/>
    <col min="12804" max="12804" width="13.7109375" style="83" customWidth="1"/>
    <col min="12805" max="12805" width="21.7109375" style="83" customWidth="1"/>
    <col min="12806" max="12807" width="15.7109375" style="83" customWidth="1"/>
    <col min="12808" max="13051" width="9.140625" style="83"/>
    <col min="13052" max="13052" width="5.7109375" style="83" customWidth="1"/>
    <col min="13053" max="13053" width="37.7109375" style="83" customWidth="1"/>
    <col min="13054" max="13054" width="15.7109375" style="83" customWidth="1"/>
    <col min="13055" max="13055" width="11.7109375" style="83" customWidth="1"/>
    <col min="13056" max="13058" width="15.7109375" style="83" customWidth="1"/>
    <col min="13059" max="13059" width="30.7109375" style="83" customWidth="1"/>
    <col min="13060" max="13060" width="13.7109375" style="83" customWidth="1"/>
    <col min="13061" max="13061" width="21.7109375" style="83" customWidth="1"/>
    <col min="13062" max="13063" width="15.7109375" style="83" customWidth="1"/>
    <col min="13064" max="13307" width="9.140625" style="83"/>
    <col min="13308" max="13308" width="5.7109375" style="83" customWidth="1"/>
    <col min="13309" max="13309" width="37.7109375" style="83" customWidth="1"/>
    <col min="13310" max="13310" width="15.7109375" style="83" customWidth="1"/>
    <col min="13311" max="13311" width="11.7109375" style="83" customWidth="1"/>
    <col min="13312" max="13314" width="15.7109375" style="83" customWidth="1"/>
    <col min="13315" max="13315" width="30.7109375" style="83" customWidth="1"/>
    <col min="13316" max="13316" width="13.7109375" style="83" customWidth="1"/>
    <col min="13317" max="13317" width="21.7109375" style="83" customWidth="1"/>
    <col min="13318" max="13319" width="15.7109375" style="83" customWidth="1"/>
    <col min="13320" max="13563" width="9.140625" style="83"/>
    <col min="13564" max="13564" width="5.7109375" style="83" customWidth="1"/>
    <col min="13565" max="13565" width="37.7109375" style="83" customWidth="1"/>
    <col min="13566" max="13566" width="15.7109375" style="83" customWidth="1"/>
    <col min="13567" max="13567" width="11.7109375" style="83" customWidth="1"/>
    <col min="13568" max="13570" width="15.7109375" style="83" customWidth="1"/>
    <col min="13571" max="13571" width="30.7109375" style="83" customWidth="1"/>
    <col min="13572" max="13572" width="13.7109375" style="83" customWidth="1"/>
    <col min="13573" max="13573" width="21.7109375" style="83" customWidth="1"/>
    <col min="13574" max="13575" width="15.7109375" style="83" customWidth="1"/>
    <col min="13576" max="13819" width="9.140625" style="83"/>
    <col min="13820" max="13820" width="5.7109375" style="83" customWidth="1"/>
    <col min="13821" max="13821" width="37.7109375" style="83" customWidth="1"/>
    <col min="13822" max="13822" width="15.7109375" style="83" customWidth="1"/>
    <col min="13823" max="13823" width="11.7109375" style="83" customWidth="1"/>
    <col min="13824" max="13826" width="15.7109375" style="83" customWidth="1"/>
    <col min="13827" max="13827" width="30.7109375" style="83" customWidth="1"/>
    <col min="13828" max="13828" width="13.7109375" style="83" customWidth="1"/>
    <col min="13829" max="13829" width="21.7109375" style="83" customWidth="1"/>
    <col min="13830" max="13831" width="15.7109375" style="83" customWidth="1"/>
    <col min="13832" max="14075" width="9.140625" style="83"/>
    <col min="14076" max="14076" width="5.7109375" style="83" customWidth="1"/>
    <col min="14077" max="14077" width="37.7109375" style="83" customWidth="1"/>
    <col min="14078" max="14078" width="15.7109375" style="83" customWidth="1"/>
    <col min="14079" max="14079" width="11.7109375" style="83" customWidth="1"/>
    <col min="14080" max="14082" width="15.7109375" style="83" customWidth="1"/>
    <col min="14083" max="14083" width="30.7109375" style="83" customWidth="1"/>
    <col min="14084" max="14084" width="13.7109375" style="83" customWidth="1"/>
    <col min="14085" max="14085" width="21.7109375" style="83" customWidth="1"/>
    <col min="14086" max="14087" width="15.7109375" style="83" customWidth="1"/>
    <col min="14088" max="14331" width="9.140625" style="83"/>
    <col min="14332" max="14332" width="5.7109375" style="83" customWidth="1"/>
    <col min="14333" max="14333" width="37.7109375" style="83" customWidth="1"/>
    <col min="14334" max="14334" width="15.7109375" style="83" customWidth="1"/>
    <col min="14335" max="14335" width="11.7109375" style="83" customWidth="1"/>
    <col min="14336" max="14338" width="15.7109375" style="83" customWidth="1"/>
    <col min="14339" max="14339" width="30.7109375" style="83" customWidth="1"/>
    <col min="14340" max="14340" width="13.7109375" style="83" customWidth="1"/>
    <col min="14341" max="14341" width="21.7109375" style="83" customWidth="1"/>
    <col min="14342" max="14343" width="15.7109375" style="83" customWidth="1"/>
    <col min="14344" max="14587" width="9.140625" style="83"/>
    <col min="14588" max="14588" width="5.7109375" style="83" customWidth="1"/>
    <col min="14589" max="14589" width="37.7109375" style="83" customWidth="1"/>
    <col min="14590" max="14590" width="15.7109375" style="83" customWidth="1"/>
    <col min="14591" max="14591" width="11.7109375" style="83" customWidth="1"/>
    <col min="14592" max="14594" width="15.7109375" style="83" customWidth="1"/>
    <col min="14595" max="14595" width="30.7109375" style="83" customWidth="1"/>
    <col min="14596" max="14596" width="13.7109375" style="83" customWidth="1"/>
    <col min="14597" max="14597" width="21.7109375" style="83" customWidth="1"/>
    <col min="14598" max="14599" width="15.7109375" style="83" customWidth="1"/>
    <col min="14600" max="14843" width="9.140625" style="83"/>
    <col min="14844" max="14844" width="5.7109375" style="83" customWidth="1"/>
    <col min="14845" max="14845" width="37.7109375" style="83" customWidth="1"/>
    <col min="14846" max="14846" width="15.7109375" style="83" customWidth="1"/>
    <col min="14847" max="14847" width="11.7109375" style="83" customWidth="1"/>
    <col min="14848" max="14850" width="15.7109375" style="83" customWidth="1"/>
    <col min="14851" max="14851" width="30.7109375" style="83" customWidth="1"/>
    <col min="14852" max="14852" width="13.7109375" style="83" customWidth="1"/>
    <col min="14853" max="14853" width="21.7109375" style="83" customWidth="1"/>
    <col min="14854" max="14855" width="15.7109375" style="83" customWidth="1"/>
    <col min="14856" max="15099" width="9.140625" style="83"/>
    <col min="15100" max="15100" width="5.7109375" style="83" customWidth="1"/>
    <col min="15101" max="15101" width="37.7109375" style="83" customWidth="1"/>
    <col min="15102" max="15102" width="15.7109375" style="83" customWidth="1"/>
    <col min="15103" max="15103" width="11.7109375" style="83" customWidth="1"/>
    <col min="15104" max="15106" width="15.7109375" style="83" customWidth="1"/>
    <col min="15107" max="15107" width="30.7109375" style="83" customWidth="1"/>
    <col min="15108" max="15108" width="13.7109375" style="83" customWidth="1"/>
    <col min="15109" max="15109" width="21.7109375" style="83" customWidth="1"/>
    <col min="15110" max="15111" width="15.7109375" style="83" customWidth="1"/>
    <col min="15112" max="15355" width="9.140625" style="83"/>
    <col min="15356" max="15356" width="5.7109375" style="83" customWidth="1"/>
    <col min="15357" max="15357" width="37.7109375" style="83" customWidth="1"/>
    <col min="15358" max="15358" width="15.7109375" style="83" customWidth="1"/>
    <col min="15359" max="15359" width="11.7109375" style="83" customWidth="1"/>
    <col min="15360" max="15362" width="15.7109375" style="83" customWidth="1"/>
    <col min="15363" max="15363" width="30.7109375" style="83" customWidth="1"/>
    <col min="15364" max="15364" width="13.7109375" style="83" customWidth="1"/>
    <col min="15365" max="15365" width="21.7109375" style="83" customWidth="1"/>
    <col min="15366" max="15367" width="15.7109375" style="83" customWidth="1"/>
    <col min="15368" max="15611" width="9.140625" style="83"/>
    <col min="15612" max="15612" width="5.7109375" style="83" customWidth="1"/>
    <col min="15613" max="15613" width="37.7109375" style="83" customWidth="1"/>
    <col min="15614" max="15614" width="15.7109375" style="83" customWidth="1"/>
    <col min="15615" max="15615" width="11.7109375" style="83" customWidth="1"/>
    <col min="15616" max="15618" width="15.7109375" style="83" customWidth="1"/>
    <col min="15619" max="15619" width="30.7109375" style="83" customWidth="1"/>
    <col min="15620" max="15620" width="13.7109375" style="83" customWidth="1"/>
    <col min="15621" max="15621" width="21.7109375" style="83" customWidth="1"/>
    <col min="15622" max="15623" width="15.7109375" style="83" customWidth="1"/>
    <col min="15624" max="15867" width="9.140625" style="83"/>
    <col min="15868" max="15868" width="5.7109375" style="83" customWidth="1"/>
    <col min="15869" max="15869" width="37.7109375" style="83" customWidth="1"/>
    <col min="15870" max="15870" width="15.7109375" style="83" customWidth="1"/>
    <col min="15871" max="15871" width="11.7109375" style="83" customWidth="1"/>
    <col min="15872" max="15874" width="15.7109375" style="83" customWidth="1"/>
    <col min="15875" max="15875" width="30.7109375" style="83" customWidth="1"/>
    <col min="15876" max="15876" width="13.7109375" style="83" customWidth="1"/>
    <col min="15877" max="15877" width="21.7109375" style="83" customWidth="1"/>
    <col min="15878" max="15879" width="15.7109375" style="83" customWidth="1"/>
    <col min="15880" max="16123" width="9.140625" style="83"/>
    <col min="16124" max="16124" width="5.7109375" style="83" customWidth="1"/>
    <col min="16125" max="16125" width="37.7109375" style="83" customWidth="1"/>
    <col min="16126" max="16126" width="15.7109375" style="83" customWidth="1"/>
    <col min="16127" max="16127" width="11.7109375" style="83" customWidth="1"/>
    <col min="16128" max="16130" width="15.7109375" style="83" customWidth="1"/>
    <col min="16131" max="16131" width="30.7109375" style="83" customWidth="1"/>
    <col min="16132" max="16132" width="13.7109375" style="83" customWidth="1"/>
    <col min="16133" max="16133" width="21.7109375" style="83" customWidth="1"/>
    <col min="16134" max="16135" width="15.7109375" style="83" customWidth="1"/>
    <col min="16136" max="16384" width="9.140625" style="83"/>
  </cols>
  <sheetData>
    <row r="1" spans="1:7" ht="18.75" x14ac:dyDescent="0.3">
      <c r="A1" s="99"/>
      <c r="B1" s="1717"/>
      <c r="C1" s="1717"/>
      <c r="D1" s="1717"/>
      <c r="E1" s="1717"/>
      <c r="F1" s="1717"/>
      <c r="G1" s="1715" t="s">
        <v>2369</v>
      </c>
    </row>
    <row r="2" spans="1:7" ht="26.25" customHeight="1" x14ac:dyDescent="0.3">
      <c r="A2" s="2358" t="s">
        <v>1814</v>
      </c>
      <c r="B2" s="2358"/>
      <c r="C2" s="2358"/>
      <c r="D2" s="2358"/>
      <c r="E2" s="2358"/>
      <c r="F2" s="2358"/>
      <c r="G2" s="2358"/>
    </row>
    <row r="3" spans="1:7" ht="26.25" customHeight="1" x14ac:dyDescent="0.25">
      <c r="A3" s="2359" t="s">
        <v>394</v>
      </c>
      <c r="B3" s="2359"/>
      <c r="C3" s="2359"/>
      <c r="D3" s="2359"/>
      <c r="E3" s="2359"/>
      <c r="F3" s="2359"/>
      <c r="G3" s="2359"/>
    </row>
    <row r="4" spans="1:7" ht="25.5" customHeight="1" x14ac:dyDescent="0.25">
      <c r="A4" s="2359" t="s">
        <v>1635</v>
      </c>
      <c r="B4" s="2359"/>
      <c r="C4" s="2359"/>
      <c r="D4" s="2359"/>
      <c r="E4" s="2359"/>
      <c r="F4" s="2359"/>
      <c r="G4" s="2359"/>
    </row>
    <row r="5" spans="1:7" ht="13.5" customHeight="1" x14ac:dyDescent="0.3">
      <c r="A5" s="99"/>
      <c r="B5" s="1716"/>
      <c r="C5" s="1716"/>
      <c r="D5" s="1716"/>
      <c r="E5" s="1716"/>
      <c r="F5" s="1717"/>
      <c r="G5" s="1717"/>
    </row>
    <row r="6" spans="1:7" ht="129" customHeight="1" x14ac:dyDescent="0.25">
      <c r="A6" s="1724" t="s">
        <v>1</v>
      </c>
      <c r="B6" s="1724" t="s">
        <v>1795</v>
      </c>
      <c r="C6" s="1724" t="s">
        <v>1663</v>
      </c>
      <c r="D6" s="1724" t="s">
        <v>1664</v>
      </c>
      <c r="E6" s="1724" t="s">
        <v>1712</v>
      </c>
      <c r="F6" s="1724" t="s">
        <v>1796</v>
      </c>
      <c r="G6" s="1724" t="s">
        <v>1666</v>
      </c>
    </row>
    <row r="7" spans="1:7" ht="17.25" customHeight="1" x14ac:dyDescent="0.25">
      <c r="A7" s="1725">
        <v>1</v>
      </c>
      <c r="B7" s="1725">
        <v>2</v>
      </c>
      <c r="C7" s="1725">
        <v>3</v>
      </c>
      <c r="D7" s="1725">
        <v>4</v>
      </c>
      <c r="E7" s="1725">
        <v>5</v>
      </c>
      <c r="F7" s="1725">
        <v>6</v>
      </c>
      <c r="G7" s="1725">
        <v>7</v>
      </c>
    </row>
    <row r="8" spans="1:7" ht="29.25" customHeight="1" x14ac:dyDescent="0.25">
      <c r="A8" s="2360" t="s">
        <v>2370</v>
      </c>
      <c r="B8" s="2361"/>
      <c r="C8" s="2361"/>
      <c r="D8" s="2361"/>
      <c r="E8" s="2361"/>
      <c r="F8" s="2361"/>
      <c r="G8" s="2362"/>
    </row>
    <row r="9" spans="1:7" ht="191.25" customHeight="1" x14ac:dyDescent="0.25">
      <c r="A9" s="1726" t="s">
        <v>9</v>
      </c>
      <c r="B9" s="1727" t="s">
        <v>2375</v>
      </c>
      <c r="C9" s="1725" t="s">
        <v>1670</v>
      </c>
      <c r="D9" s="1728">
        <v>0</v>
      </c>
      <c r="E9" s="1728">
        <v>100</v>
      </c>
      <c r="F9" s="1729">
        <v>99.7</v>
      </c>
      <c r="G9" s="1730" t="s">
        <v>2636</v>
      </c>
    </row>
    <row r="10" spans="1:7" ht="36.75" customHeight="1" x14ac:dyDescent="0.25">
      <c r="A10" s="2363" t="s">
        <v>2371</v>
      </c>
      <c r="B10" s="2364"/>
      <c r="C10" s="2364"/>
      <c r="D10" s="2364"/>
      <c r="E10" s="2364"/>
      <c r="F10" s="2364"/>
      <c r="G10" s="2365"/>
    </row>
    <row r="11" spans="1:7" ht="64.5" customHeight="1" x14ac:dyDescent="0.25">
      <c r="A11" s="1726">
        <v>1</v>
      </c>
      <c r="B11" s="1730" t="s">
        <v>2372</v>
      </c>
      <c r="C11" s="1725" t="s">
        <v>1670</v>
      </c>
      <c r="D11" s="1728">
        <v>0</v>
      </c>
      <c r="E11" s="1728">
        <v>100</v>
      </c>
      <c r="F11" s="1728">
        <v>100</v>
      </c>
      <c r="G11" s="1730" t="s">
        <v>2376</v>
      </c>
    </row>
    <row r="12" spans="1:7" s="1735" customFormat="1" x14ac:dyDescent="0.25">
      <c r="A12" s="1731"/>
      <c r="B12" s="1732"/>
      <c r="C12" s="1733"/>
      <c r="D12" s="1"/>
      <c r="E12" s="1734"/>
      <c r="F12" s="1734"/>
      <c r="G12" s="1732"/>
    </row>
    <row r="13" spans="1:7" ht="162" hidden="1" x14ac:dyDescent="0.25">
      <c r="A13" s="1736"/>
      <c r="B13" s="1737" t="s">
        <v>2373</v>
      </c>
      <c r="C13" s="1738" t="s">
        <v>1791</v>
      </c>
      <c r="D13" s="1739" t="s">
        <v>249</v>
      </c>
      <c r="E13" s="1740">
        <v>0</v>
      </c>
      <c r="F13" s="1741">
        <v>0</v>
      </c>
      <c r="G13" s="1742" t="s">
        <v>2374</v>
      </c>
    </row>
    <row r="14" spans="1:7" x14ac:dyDescent="0.25">
      <c r="A14" s="1743"/>
      <c r="B14" s="1744"/>
      <c r="C14" s="1745"/>
      <c r="D14" s="1746"/>
      <c r="E14" s="1746"/>
      <c r="F14" s="1747"/>
      <c r="G14" s="1748"/>
    </row>
    <row r="15" spans="1:7" x14ac:dyDescent="0.25">
      <c r="A15" s="1743"/>
      <c r="B15" s="1744"/>
      <c r="C15" s="1745"/>
      <c r="D15" s="1746"/>
      <c r="E15" s="1746"/>
      <c r="F15" s="1747"/>
      <c r="G15" s="1748"/>
    </row>
    <row r="16" spans="1:7" x14ac:dyDescent="0.25">
      <c r="A16" s="1307"/>
      <c r="B16" s="1000"/>
      <c r="C16" s="1"/>
      <c r="D16" s="1"/>
      <c r="E16" s="1"/>
      <c r="F16" s="1"/>
      <c r="G16" s="608"/>
    </row>
  </sheetData>
  <mergeCells count="5">
    <mergeCell ref="A2:G2"/>
    <mergeCell ref="A3:G3"/>
    <mergeCell ref="A4:G4"/>
    <mergeCell ref="A8:G8"/>
    <mergeCell ref="A10:G10"/>
  </mergeCells>
  <pageMargins left="0.78740157480314965" right="0.39370078740157483" top="0.78740157480314965" bottom="0.78740157480314965" header="0.51181102362204722" footer="0.39370078740157483"/>
  <pageSetup paperSize="9" scale="62" firstPageNumber="28" fitToWidth="0" orientation="landscape" useFirstPageNumber="1" r:id="rId1"/>
  <headerFooter alignWithMargins="0">
    <oddFooter>&amp;R&amp;"Times New Roman,обычный"&amp;14&amp;P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124"/>
  <sheetViews>
    <sheetView zoomScale="70" zoomScaleNormal="70" zoomScaleSheetLayoutView="70" zoomScalePageLayoutView="71" workbookViewId="0">
      <selection activeCell="H71" sqref="H71"/>
    </sheetView>
  </sheetViews>
  <sheetFormatPr defaultColWidth="11.42578125" defaultRowHeight="20.25" customHeight="1" x14ac:dyDescent="0.25"/>
  <cols>
    <col min="1" max="1" width="8.7109375" style="16" customWidth="1"/>
    <col min="2" max="2" width="42.7109375" style="1176" customWidth="1"/>
    <col min="3" max="3" width="17.140625" style="1176" customWidth="1"/>
    <col min="4" max="5" width="17.7109375" style="607" customWidth="1"/>
    <col min="6" max="6" width="12.28515625" style="1176" customWidth="1"/>
    <col min="7" max="7" width="38" style="20" customWidth="1"/>
    <col min="8" max="8" width="17.7109375" style="607" customWidth="1"/>
    <col min="9" max="9" width="12.85546875" style="1176" customWidth="1"/>
    <col min="10" max="10" width="30.7109375" style="20" customWidth="1"/>
    <col min="11" max="11" width="13.28515625" style="1176" hidden="1" customWidth="1"/>
    <col min="12" max="256" width="11.42578125" style="1176"/>
    <col min="257" max="257" width="8.7109375" style="1176" customWidth="1"/>
    <col min="258" max="258" width="45.7109375" style="1176" customWidth="1"/>
    <col min="259" max="259" width="15.7109375" style="1176" customWidth="1"/>
    <col min="260" max="261" width="17.7109375" style="1176" customWidth="1"/>
    <col min="262" max="262" width="15.28515625" style="1176" customWidth="1"/>
    <col min="263" max="263" width="35.7109375" style="1176" customWidth="1"/>
    <col min="264" max="264" width="17.7109375" style="1176" customWidth="1"/>
    <col min="265" max="265" width="15.28515625" style="1176" customWidth="1"/>
    <col min="266" max="266" width="30.7109375" style="1176" customWidth="1"/>
    <col min="267" max="267" width="13.28515625" style="1176" bestFit="1" customWidth="1"/>
    <col min="268" max="512" width="11.42578125" style="1176"/>
    <col min="513" max="513" width="8.7109375" style="1176" customWidth="1"/>
    <col min="514" max="514" width="45.7109375" style="1176" customWidth="1"/>
    <col min="515" max="515" width="15.7109375" style="1176" customWidth="1"/>
    <col min="516" max="517" width="17.7109375" style="1176" customWidth="1"/>
    <col min="518" max="518" width="15.28515625" style="1176" customWidth="1"/>
    <col min="519" max="519" width="35.7109375" style="1176" customWidth="1"/>
    <col min="520" max="520" width="17.7109375" style="1176" customWidth="1"/>
    <col min="521" max="521" width="15.28515625" style="1176" customWidth="1"/>
    <col min="522" max="522" width="30.7109375" style="1176" customWidth="1"/>
    <col min="523" max="523" width="13.28515625" style="1176" bestFit="1" customWidth="1"/>
    <col min="524" max="768" width="11.42578125" style="1176"/>
    <col min="769" max="769" width="8.7109375" style="1176" customWidth="1"/>
    <col min="770" max="770" width="45.7109375" style="1176" customWidth="1"/>
    <col min="771" max="771" width="15.7109375" style="1176" customWidth="1"/>
    <col min="772" max="773" width="17.7109375" style="1176" customWidth="1"/>
    <col min="774" max="774" width="15.28515625" style="1176" customWidth="1"/>
    <col min="775" max="775" width="35.7109375" style="1176" customWidth="1"/>
    <col min="776" max="776" width="17.7109375" style="1176" customWidth="1"/>
    <col min="777" max="777" width="15.28515625" style="1176" customWidth="1"/>
    <col min="778" max="778" width="30.7109375" style="1176" customWidth="1"/>
    <col min="779" max="779" width="13.28515625" style="1176" bestFit="1" customWidth="1"/>
    <col min="780" max="1024" width="11.42578125" style="1176"/>
    <col min="1025" max="1025" width="8.7109375" style="1176" customWidth="1"/>
    <col min="1026" max="1026" width="45.7109375" style="1176" customWidth="1"/>
    <col min="1027" max="1027" width="15.7109375" style="1176" customWidth="1"/>
    <col min="1028" max="1029" width="17.7109375" style="1176" customWidth="1"/>
    <col min="1030" max="1030" width="15.28515625" style="1176" customWidth="1"/>
    <col min="1031" max="1031" width="35.7109375" style="1176" customWidth="1"/>
    <col min="1032" max="1032" width="17.7109375" style="1176" customWidth="1"/>
    <col min="1033" max="1033" width="15.28515625" style="1176" customWidth="1"/>
    <col min="1034" max="1034" width="30.7109375" style="1176" customWidth="1"/>
    <col min="1035" max="1035" width="13.28515625" style="1176" bestFit="1" customWidth="1"/>
    <col min="1036" max="1280" width="11.42578125" style="1176"/>
    <col min="1281" max="1281" width="8.7109375" style="1176" customWidth="1"/>
    <col min="1282" max="1282" width="45.7109375" style="1176" customWidth="1"/>
    <col min="1283" max="1283" width="15.7109375" style="1176" customWidth="1"/>
    <col min="1284" max="1285" width="17.7109375" style="1176" customWidth="1"/>
    <col min="1286" max="1286" width="15.28515625" style="1176" customWidth="1"/>
    <col min="1287" max="1287" width="35.7109375" style="1176" customWidth="1"/>
    <col min="1288" max="1288" width="17.7109375" style="1176" customWidth="1"/>
    <col min="1289" max="1289" width="15.28515625" style="1176" customWidth="1"/>
    <col min="1290" max="1290" width="30.7109375" style="1176" customWidth="1"/>
    <col min="1291" max="1291" width="13.28515625" style="1176" bestFit="1" customWidth="1"/>
    <col min="1292" max="1536" width="11.42578125" style="1176"/>
    <col min="1537" max="1537" width="8.7109375" style="1176" customWidth="1"/>
    <col min="1538" max="1538" width="45.7109375" style="1176" customWidth="1"/>
    <col min="1539" max="1539" width="15.7109375" style="1176" customWidth="1"/>
    <col min="1540" max="1541" width="17.7109375" style="1176" customWidth="1"/>
    <col min="1542" max="1542" width="15.28515625" style="1176" customWidth="1"/>
    <col min="1543" max="1543" width="35.7109375" style="1176" customWidth="1"/>
    <col min="1544" max="1544" width="17.7109375" style="1176" customWidth="1"/>
    <col min="1545" max="1545" width="15.28515625" style="1176" customWidth="1"/>
    <col min="1546" max="1546" width="30.7109375" style="1176" customWidth="1"/>
    <col min="1547" max="1547" width="13.28515625" style="1176" bestFit="1" customWidth="1"/>
    <col min="1548" max="1792" width="11.42578125" style="1176"/>
    <col min="1793" max="1793" width="8.7109375" style="1176" customWidth="1"/>
    <col min="1794" max="1794" width="45.7109375" style="1176" customWidth="1"/>
    <col min="1795" max="1795" width="15.7109375" style="1176" customWidth="1"/>
    <col min="1796" max="1797" width="17.7109375" style="1176" customWidth="1"/>
    <col min="1798" max="1798" width="15.28515625" style="1176" customWidth="1"/>
    <col min="1799" max="1799" width="35.7109375" style="1176" customWidth="1"/>
    <col min="1800" max="1800" width="17.7109375" style="1176" customWidth="1"/>
    <col min="1801" max="1801" width="15.28515625" style="1176" customWidth="1"/>
    <col min="1802" max="1802" width="30.7109375" style="1176" customWidth="1"/>
    <col min="1803" max="1803" width="13.28515625" style="1176" bestFit="1" customWidth="1"/>
    <col min="1804" max="2048" width="11.42578125" style="1176"/>
    <col min="2049" max="2049" width="8.7109375" style="1176" customWidth="1"/>
    <col min="2050" max="2050" width="45.7109375" style="1176" customWidth="1"/>
    <col min="2051" max="2051" width="15.7109375" style="1176" customWidth="1"/>
    <col min="2052" max="2053" width="17.7109375" style="1176" customWidth="1"/>
    <col min="2054" max="2054" width="15.28515625" style="1176" customWidth="1"/>
    <col min="2055" max="2055" width="35.7109375" style="1176" customWidth="1"/>
    <col min="2056" max="2056" width="17.7109375" style="1176" customWidth="1"/>
    <col min="2057" max="2057" width="15.28515625" style="1176" customWidth="1"/>
    <col min="2058" max="2058" width="30.7109375" style="1176" customWidth="1"/>
    <col min="2059" max="2059" width="13.28515625" style="1176" bestFit="1" customWidth="1"/>
    <col min="2060" max="2304" width="11.42578125" style="1176"/>
    <col min="2305" max="2305" width="8.7109375" style="1176" customWidth="1"/>
    <col min="2306" max="2306" width="45.7109375" style="1176" customWidth="1"/>
    <col min="2307" max="2307" width="15.7109375" style="1176" customWidth="1"/>
    <col min="2308" max="2309" width="17.7109375" style="1176" customWidth="1"/>
    <col min="2310" max="2310" width="15.28515625" style="1176" customWidth="1"/>
    <col min="2311" max="2311" width="35.7109375" style="1176" customWidth="1"/>
    <col min="2312" max="2312" width="17.7109375" style="1176" customWidth="1"/>
    <col min="2313" max="2313" width="15.28515625" style="1176" customWidth="1"/>
    <col min="2314" max="2314" width="30.7109375" style="1176" customWidth="1"/>
    <col min="2315" max="2315" width="13.28515625" style="1176" bestFit="1" customWidth="1"/>
    <col min="2316" max="2560" width="11.42578125" style="1176"/>
    <col min="2561" max="2561" width="8.7109375" style="1176" customWidth="1"/>
    <col min="2562" max="2562" width="45.7109375" style="1176" customWidth="1"/>
    <col min="2563" max="2563" width="15.7109375" style="1176" customWidth="1"/>
    <col min="2564" max="2565" width="17.7109375" style="1176" customWidth="1"/>
    <col min="2566" max="2566" width="15.28515625" style="1176" customWidth="1"/>
    <col min="2567" max="2567" width="35.7109375" style="1176" customWidth="1"/>
    <col min="2568" max="2568" width="17.7109375" style="1176" customWidth="1"/>
    <col min="2569" max="2569" width="15.28515625" style="1176" customWidth="1"/>
    <col min="2570" max="2570" width="30.7109375" style="1176" customWidth="1"/>
    <col min="2571" max="2571" width="13.28515625" style="1176" bestFit="1" customWidth="1"/>
    <col min="2572" max="2816" width="11.42578125" style="1176"/>
    <col min="2817" max="2817" width="8.7109375" style="1176" customWidth="1"/>
    <col min="2818" max="2818" width="45.7109375" style="1176" customWidth="1"/>
    <col min="2819" max="2819" width="15.7109375" style="1176" customWidth="1"/>
    <col min="2820" max="2821" width="17.7109375" style="1176" customWidth="1"/>
    <col min="2822" max="2822" width="15.28515625" style="1176" customWidth="1"/>
    <col min="2823" max="2823" width="35.7109375" style="1176" customWidth="1"/>
    <col min="2824" max="2824" width="17.7109375" style="1176" customWidth="1"/>
    <col min="2825" max="2825" width="15.28515625" style="1176" customWidth="1"/>
    <col min="2826" max="2826" width="30.7109375" style="1176" customWidth="1"/>
    <col min="2827" max="2827" width="13.28515625" style="1176" bestFit="1" customWidth="1"/>
    <col min="2828" max="3072" width="11.42578125" style="1176"/>
    <col min="3073" max="3073" width="8.7109375" style="1176" customWidth="1"/>
    <col min="3074" max="3074" width="45.7109375" style="1176" customWidth="1"/>
    <col min="3075" max="3075" width="15.7109375" style="1176" customWidth="1"/>
    <col min="3076" max="3077" width="17.7109375" style="1176" customWidth="1"/>
    <col min="3078" max="3078" width="15.28515625" style="1176" customWidth="1"/>
    <col min="3079" max="3079" width="35.7109375" style="1176" customWidth="1"/>
    <col min="3080" max="3080" width="17.7109375" style="1176" customWidth="1"/>
    <col min="3081" max="3081" width="15.28515625" style="1176" customWidth="1"/>
    <col min="3082" max="3082" width="30.7109375" style="1176" customWidth="1"/>
    <col min="3083" max="3083" width="13.28515625" style="1176" bestFit="1" customWidth="1"/>
    <col min="3084" max="3328" width="11.42578125" style="1176"/>
    <col min="3329" max="3329" width="8.7109375" style="1176" customWidth="1"/>
    <col min="3330" max="3330" width="45.7109375" style="1176" customWidth="1"/>
    <col min="3331" max="3331" width="15.7109375" style="1176" customWidth="1"/>
    <col min="3332" max="3333" width="17.7109375" style="1176" customWidth="1"/>
    <col min="3334" max="3334" width="15.28515625" style="1176" customWidth="1"/>
    <col min="3335" max="3335" width="35.7109375" style="1176" customWidth="1"/>
    <col min="3336" max="3336" width="17.7109375" style="1176" customWidth="1"/>
    <col min="3337" max="3337" width="15.28515625" style="1176" customWidth="1"/>
    <col min="3338" max="3338" width="30.7109375" style="1176" customWidth="1"/>
    <col min="3339" max="3339" width="13.28515625" style="1176" bestFit="1" customWidth="1"/>
    <col min="3340" max="3584" width="11.42578125" style="1176"/>
    <col min="3585" max="3585" width="8.7109375" style="1176" customWidth="1"/>
    <col min="3586" max="3586" width="45.7109375" style="1176" customWidth="1"/>
    <col min="3587" max="3587" width="15.7109375" style="1176" customWidth="1"/>
    <col min="3588" max="3589" width="17.7109375" style="1176" customWidth="1"/>
    <col min="3590" max="3590" width="15.28515625" style="1176" customWidth="1"/>
    <col min="3591" max="3591" width="35.7109375" style="1176" customWidth="1"/>
    <col min="3592" max="3592" width="17.7109375" style="1176" customWidth="1"/>
    <col min="3593" max="3593" width="15.28515625" style="1176" customWidth="1"/>
    <col min="3594" max="3594" width="30.7109375" style="1176" customWidth="1"/>
    <col min="3595" max="3595" width="13.28515625" style="1176" bestFit="1" customWidth="1"/>
    <col min="3596" max="3840" width="11.42578125" style="1176"/>
    <col min="3841" max="3841" width="8.7109375" style="1176" customWidth="1"/>
    <col min="3842" max="3842" width="45.7109375" style="1176" customWidth="1"/>
    <col min="3843" max="3843" width="15.7109375" style="1176" customWidth="1"/>
    <col min="3844" max="3845" width="17.7109375" style="1176" customWidth="1"/>
    <col min="3846" max="3846" width="15.28515625" style="1176" customWidth="1"/>
    <col min="3847" max="3847" width="35.7109375" style="1176" customWidth="1"/>
    <col min="3848" max="3848" width="17.7109375" style="1176" customWidth="1"/>
    <col min="3849" max="3849" width="15.28515625" style="1176" customWidth="1"/>
    <col min="3850" max="3850" width="30.7109375" style="1176" customWidth="1"/>
    <col min="3851" max="3851" width="13.28515625" style="1176" bestFit="1" customWidth="1"/>
    <col min="3852" max="4096" width="11.42578125" style="1176"/>
    <col min="4097" max="4097" width="8.7109375" style="1176" customWidth="1"/>
    <col min="4098" max="4098" width="45.7109375" style="1176" customWidth="1"/>
    <col min="4099" max="4099" width="15.7109375" style="1176" customWidth="1"/>
    <col min="4100" max="4101" width="17.7109375" style="1176" customWidth="1"/>
    <col min="4102" max="4102" width="15.28515625" style="1176" customWidth="1"/>
    <col min="4103" max="4103" width="35.7109375" style="1176" customWidth="1"/>
    <col min="4104" max="4104" width="17.7109375" style="1176" customWidth="1"/>
    <col min="4105" max="4105" width="15.28515625" style="1176" customWidth="1"/>
    <col min="4106" max="4106" width="30.7109375" style="1176" customWidth="1"/>
    <col min="4107" max="4107" width="13.28515625" style="1176" bestFit="1" customWidth="1"/>
    <col min="4108" max="4352" width="11.42578125" style="1176"/>
    <col min="4353" max="4353" width="8.7109375" style="1176" customWidth="1"/>
    <col min="4354" max="4354" width="45.7109375" style="1176" customWidth="1"/>
    <col min="4355" max="4355" width="15.7109375" style="1176" customWidth="1"/>
    <col min="4356" max="4357" width="17.7109375" style="1176" customWidth="1"/>
    <col min="4358" max="4358" width="15.28515625" style="1176" customWidth="1"/>
    <col min="4359" max="4359" width="35.7109375" style="1176" customWidth="1"/>
    <col min="4360" max="4360" width="17.7109375" style="1176" customWidth="1"/>
    <col min="4361" max="4361" width="15.28515625" style="1176" customWidth="1"/>
    <col min="4362" max="4362" width="30.7109375" style="1176" customWidth="1"/>
    <col min="4363" max="4363" width="13.28515625" style="1176" bestFit="1" customWidth="1"/>
    <col min="4364" max="4608" width="11.42578125" style="1176"/>
    <col min="4609" max="4609" width="8.7109375" style="1176" customWidth="1"/>
    <col min="4610" max="4610" width="45.7109375" style="1176" customWidth="1"/>
    <col min="4611" max="4611" width="15.7109375" style="1176" customWidth="1"/>
    <col min="4612" max="4613" width="17.7109375" style="1176" customWidth="1"/>
    <col min="4614" max="4614" width="15.28515625" style="1176" customWidth="1"/>
    <col min="4615" max="4615" width="35.7109375" style="1176" customWidth="1"/>
    <col min="4616" max="4616" width="17.7109375" style="1176" customWidth="1"/>
    <col min="4617" max="4617" width="15.28515625" style="1176" customWidth="1"/>
    <col min="4618" max="4618" width="30.7109375" style="1176" customWidth="1"/>
    <col min="4619" max="4619" width="13.28515625" style="1176" bestFit="1" customWidth="1"/>
    <col min="4620" max="4864" width="11.42578125" style="1176"/>
    <col min="4865" max="4865" width="8.7109375" style="1176" customWidth="1"/>
    <col min="4866" max="4866" width="45.7109375" style="1176" customWidth="1"/>
    <col min="4867" max="4867" width="15.7109375" style="1176" customWidth="1"/>
    <col min="4868" max="4869" width="17.7109375" style="1176" customWidth="1"/>
    <col min="4870" max="4870" width="15.28515625" style="1176" customWidth="1"/>
    <col min="4871" max="4871" width="35.7109375" style="1176" customWidth="1"/>
    <col min="4872" max="4872" width="17.7109375" style="1176" customWidth="1"/>
    <col min="4873" max="4873" width="15.28515625" style="1176" customWidth="1"/>
    <col min="4874" max="4874" width="30.7109375" style="1176" customWidth="1"/>
    <col min="4875" max="4875" width="13.28515625" style="1176" bestFit="1" customWidth="1"/>
    <col min="4876" max="5120" width="11.42578125" style="1176"/>
    <col min="5121" max="5121" width="8.7109375" style="1176" customWidth="1"/>
    <col min="5122" max="5122" width="45.7109375" style="1176" customWidth="1"/>
    <col min="5123" max="5123" width="15.7109375" style="1176" customWidth="1"/>
    <col min="5124" max="5125" width="17.7109375" style="1176" customWidth="1"/>
    <col min="5126" max="5126" width="15.28515625" style="1176" customWidth="1"/>
    <col min="5127" max="5127" width="35.7109375" style="1176" customWidth="1"/>
    <col min="5128" max="5128" width="17.7109375" style="1176" customWidth="1"/>
    <col min="5129" max="5129" width="15.28515625" style="1176" customWidth="1"/>
    <col min="5130" max="5130" width="30.7109375" style="1176" customWidth="1"/>
    <col min="5131" max="5131" width="13.28515625" style="1176" bestFit="1" customWidth="1"/>
    <col min="5132" max="5376" width="11.42578125" style="1176"/>
    <col min="5377" max="5377" width="8.7109375" style="1176" customWidth="1"/>
    <col min="5378" max="5378" width="45.7109375" style="1176" customWidth="1"/>
    <col min="5379" max="5379" width="15.7109375" style="1176" customWidth="1"/>
    <col min="5380" max="5381" width="17.7109375" style="1176" customWidth="1"/>
    <col min="5382" max="5382" width="15.28515625" style="1176" customWidth="1"/>
    <col min="5383" max="5383" width="35.7109375" style="1176" customWidth="1"/>
    <col min="5384" max="5384" width="17.7109375" style="1176" customWidth="1"/>
    <col min="5385" max="5385" width="15.28515625" style="1176" customWidth="1"/>
    <col min="5386" max="5386" width="30.7109375" style="1176" customWidth="1"/>
    <col min="5387" max="5387" width="13.28515625" style="1176" bestFit="1" customWidth="1"/>
    <col min="5388" max="5632" width="11.42578125" style="1176"/>
    <col min="5633" max="5633" width="8.7109375" style="1176" customWidth="1"/>
    <col min="5634" max="5634" width="45.7109375" style="1176" customWidth="1"/>
    <col min="5635" max="5635" width="15.7109375" style="1176" customWidth="1"/>
    <col min="5636" max="5637" width="17.7109375" style="1176" customWidth="1"/>
    <col min="5638" max="5638" width="15.28515625" style="1176" customWidth="1"/>
    <col min="5639" max="5639" width="35.7109375" style="1176" customWidth="1"/>
    <col min="5640" max="5640" width="17.7109375" style="1176" customWidth="1"/>
    <col min="5641" max="5641" width="15.28515625" style="1176" customWidth="1"/>
    <col min="5642" max="5642" width="30.7109375" style="1176" customWidth="1"/>
    <col min="5643" max="5643" width="13.28515625" style="1176" bestFit="1" customWidth="1"/>
    <col min="5644" max="5888" width="11.42578125" style="1176"/>
    <col min="5889" max="5889" width="8.7109375" style="1176" customWidth="1"/>
    <col min="5890" max="5890" width="45.7109375" style="1176" customWidth="1"/>
    <col min="5891" max="5891" width="15.7109375" style="1176" customWidth="1"/>
    <col min="5892" max="5893" width="17.7109375" style="1176" customWidth="1"/>
    <col min="5894" max="5894" width="15.28515625" style="1176" customWidth="1"/>
    <col min="5895" max="5895" width="35.7109375" style="1176" customWidth="1"/>
    <col min="5896" max="5896" width="17.7109375" style="1176" customWidth="1"/>
    <col min="5897" max="5897" width="15.28515625" style="1176" customWidth="1"/>
    <col min="5898" max="5898" width="30.7109375" style="1176" customWidth="1"/>
    <col min="5899" max="5899" width="13.28515625" style="1176" bestFit="1" customWidth="1"/>
    <col min="5900" max="6144" width="11.42578125" style="1176"/>
    <col min="6145" max="6145" width="8.7109375" style="1176" customWidth="1"/>
    <col min="6146" max="6146" width="45.7109375" style="1176" customWidth="1"/>
    <col min="6147" max="6147" width="15.7109375" style="1176" customWidth="1"/>
    <col min="6148" max="6149" width="17.7109375" style="1176" customWidth="1"/>
    <col min="6150" max="6150" width="15.28515625" style="1176" customWidth="1"/>
    <col min="6151" max="6151" width="35.7109375" style="1176" customWidth="1"/>
    <col min="6152" max="6152" width="17.7109375" style="1176" customWidth="1"/>
    <col min="6153" max="6153" width="15.28515625" style="1176" customWidth="1"/>
    <col min="6154" max="6154" width="30.7109375" style="1176" customWidth="1"/>
    <col min="6155" max="6155" width="13.28515625" style="1176" bestFit="1" customWidth="1"/>
    <col min="6156" max="6400" width="11.42578125" style="1176"/>
    <col min="6401" max="6401" width="8.7109375" style="1176" customWidth="1"/>
    <col min="6402" max="6402" width="45.7109375" style="1176" customWidth="1"/>
    <col min="6403" max="6403" width="15.7109375" style="1176" customWidth="1"/>
    <col min="6404" max="6405" width="17.7109375" style="1176" customWidth="1"/>
    <col min="6406" max="6406" width="15.28515625" style="1176" customWidth="1"/>
    <col min="6407" max="6407" width="35.7109375" style="1176" customWidth="1"/>
    <col min="6408" max="6408" width="17.7109375" style="1176" customWidth="1"/>
    <col min="6409" max="6409" width="15.28515625" style="1176" customWidth="1"/>
    <col min="6410" max="6410" width="30.7109375" style="1176" customWidth="1"/>
    <col min="6411" max="6411" width="13.28515625" style="1176" bestFit="1" customWidth="1"/>
    <col min="6412" max="6656" width="11.42578125" style="1176"/>
    <col min="6657" max="6657" width="8.7109375" style="1176" customWidth="1"/>
    <col min="6658" max="6658" width="45.7109375" style="1176" customWidth="1"/>
    <col min="6659" max="6659" width="15.7109375" style="1176" customWidth="1"/>
    <col min="6660" max="6661" width="17.7109375" style="1176" customWidth="1"/>
    <col min="6662" max="6662" width="15.28515625" style="1176" customWidth="1"/>
    <col min="6663" max="6663" width="35.7109375" style="1176" customWidth="1"/>
    <col min="6664" max="6664" width="17.7109375" style="1176" customWidth="1"/>
    <col min="6665" max="6665" width="15.28515625" style="1176" customWidth="1"/>
    <col min="6666" max="6666" width="30.7109375" style="1176" customWidth="1"/>
    <col min="6667" max="6667" width="13.28515625" style="1176" bestFit="1" customWidth="1"/>
    <col min="6668" max="6912" width="11.42578125" style="1176"/>
    <col min="6913" max="6913" width="8.7109375" style="1176" customWidth="1"/>
    <col min="6914" max="6914" width="45.7109375" style="1176" customWidth="1"/>
    <col min="6915" max="6915" width="15.7109375" style="1176" customWidth="1"/>
    <col min="6916" max="6917" width="17.7109375" style="1176" customWidth="1"/>
    <col min="6918" max="6918" width="15.28515625" style="1176" customWidth="1"/>
    <col min="6919" max="6919" width="35.7109375" style="1176" customWidth="1"/>
    <col min="6920" max="6920" width="17.7109375" style="1176" customWidth="1"/>
    <col min="6921" max="6921" width="15.28515625" style="1176" customWidth="1"/>
    <col min="6922" max="6922" width="30.7109375" style="1176" customWidth="1"/>
    <col min="6923" max="6923" width="13.28515625" style="1176" bestFit="1" customWidth="1"/>
    <col min="6924" max="7168" width="11.42578125" style="1176"/>
    <col min="7169" max="7169" width="8.7109375" style="1176" customWidth="1"/>
    <col min="7170" max="7170" width="45.7109375" style="1176" customWidth="1"/>
    <col min="7171" max="7171" width="15.7109375" style="1176" customWidth="1"/>
    <col min="7172" max="7173" width="17.7109375" style="1176" customWidth="1"/>
    <col min="7174" max="7174" width="15.28515625" style="1176" customWidth="1"/>
    <col min="7175" max="7175" width="35.7109375" style="1176" customWidth="1"/>
    <col min="7176" max="7176" width="17.7109375" style="1176" customWidth="1"/>
    <col min="7177" max="7177" width="15.28515625" style="1176" customWidth="1"/>
    <col min="7178" max="7178" width="30.7109375" style="1176" customWidth="1"/>
    <col min="7179" max="7179" width="13.28515625" style="1176" bestFit="1" customWidth="1"/>
    <col min="7180" max="7424" width="11.42578125" style="1176"/>
    <col min="7425" max="7425" width="8.7109375" style="1176" customWidth="1"/>
    <col min="7426" max="7426" width="45.7109375" style="1176" customWidth="1"/>
    <col min="7427" max="7427" width="15.7109375" style="1176" customWidth="1"/>
    <col min="7428" max="7429" width="17.7109375" style="1176" customWidth="1"/>
    <col min="7430" max="7430" width="15.28515625" style="1176" customWidth="1"/>
    <col min="7431" max="7431" width="35.7109375" style="1176" customWidth="1"/>
    <col min="7432" max="7432" width="17.7109375" style="1176" customWidth="1"/>
    <col min="7433" max="7433" width="15.28515625" style="1176" customWidth="1"/>
    <col min="7434" max="7434" width="30.7109375" style="1176" customWidth="1"/>
    <col min="7435" max="7435" width="13.28515625" style="1176" bestFit="1" customWidth="1"/>
    <col min="7436" max="7680" width="11.42578125" style="1176"/>
    <col min="7681" max="7681" width="8.7109375" style="1176" customWidth="1"/>
    <col min="7682" max="7682" width="45.7109375" style="1176" customWidth="1"/>
    <col min="7683" max="7683" width="15.7109375" style="1176" customWidth="1"/>
    <col min="7684" max="7685" width="17.7109375" style="1176" customWidth="1"/>
    <col min="7686" max="7686" width="15.28515625" style="1176" customWidth="1"/>
    <col min="7687" max="7687" width="35.7109375" style="1176" customWidth="1"/>
    <col min="7688" max="7688" width="17.7109375" style="1176" customWidth="1"/>
    <col min="7689" max="7689" width="15.28515625" style="1176" customWidth="1"/>
    <col min="7690" max="7690" width="30.7109375" style="1176" customWidth="1"/>
    <col min="7691" max="7691" width="13.28515625" style="1176" bestFit="1" customWidth="1"/>
    <col min="7692" max="7936" width="11.42578125" style="1176"/>
    <col min="7937" max="7937" width="8.7109375" style="1176" customWidth="1"/>
    <col min="7938" max="7938" width="45.7109375" style="1176" customWidth="1"/>
    <col min="7939" max="7939" width="15.7109375" style="1176" customWidth="1"/>
    <col min="7940" max="7941" width="17.7109375" style="1176" customWidth="1"/>
    <col min="7942" max="7942" width="15.28515625" style="1176" customWidth="1"/>
    <col min="7943" max="7943" width="35.7109375" style="1176" customWidth="1"/>
    <col min="7944" max="7944" width="17.7109375" style="1176" customWidth="1"/>
    <col min="7945" max="7945" width="15.28515625" style="1176" customWidth="1"/>
    <col min="7946" max="7946" width="30.7109375" style="1176" customWidth="1"/>
    <col min="7947" max="7947" width="13.28515625" style="1176" bestFit="1" customWidth="1"/>
    <col min="7948" max="8192" width="11.42578125" style="1176"/>
    <col min="8193" max="8193" width="8.7109375" style="1176" customWidth="1"/>
    <col min="8194" max="8194" width="45.7109375" style="1176" customWidth="1"/>
    <col min="8195" max="8195" width="15.7109375" style="1176" customWidth="1"/>
    <col min="8196" max="8197" width="17.7109375" style="1176" customWidth="1"/>
    <col min="8198" max="8198" width="15.28515625" style="1176" customWidth="1"/>
    <col min="8199" max="8199" width="35.7109375" style="1176" customWidth="1"/>
    <col min="8200" max="8200" width="17.7109375" style="1176" customWidth="1"/>
    <col min="8201" max="8201" width="15.28515625" style="1176" customWidth="1"/>
    <col min="8202" max="8202" width="30.7109375" style="1176" customWidth="1"/>
    <col min="8203" max="8203" width="13.28515625" style="1176" bestFit="1" customWidth="1"/>
    <col min="8204" max="8448" width="11.42578125" style="1176"/>
    <col min="8449" max="8449" width="8.7109375" style="1176" customWidth="1"/>
    <col min="8450" max="8450" width="45.7109375" style="1176" customWidth="1"/>
    <col min="8451" max="8451" width="15.7109375" style="1176" customWidth="1"/>
    <col min="8452" max="8453" width="17.7109375" style="1176" customWidth="1"/>
    <col min="8454" max="8454" width="15.28515625" style="1176" customWidth="1"/>
    <col min="8455" max="8455" width="35.7109375" style="1176" customWidth="1"/>
    <col min="8456" max="8456" width="17.7109375" style="1176" customWidth="1"/>
    <col min="8457" max="8457" width="15.28515625" style="1176" customWidth="1"/>
    <col min="8458" max="8458" width="30.7109375" style="1176" customWidth="1"/>
    <col min="8459" max="8459" width="13.28515625" style="1176" bestFit="1" customWidth="1"/>
    <col min="8460" max="8704" width="11.42578125" style="1176"/>
    <col min="8705" max="8705" width="8.7109375" style="1176" customWidth="1"/>
    <col min="8706" max="8706" width="45.7109375" style="1176" customWidth="1"/>
    <col min="8707" max="8707" width="15.7109375" style="1176" customWidth="1"/>
    <col min="8708" max="8709" width="17.7109375" style="1176" customWidth="1"/>
    <col min="8710" max="8710" width="15.28515625" style="1176" customWidth="1"/>
    <col min="8711" max="8711" width="35.7109375" style="1176" customWidth="1"/>
    <col min="8712" max="8712" width="17.7109375" style="1176" customWidth="1"/>
    <col min="8713" max="8713" width="15.28515625" style="1176" customWidth="1"/>
    <col min="8714" max="8714" width="30.7109375" style="1176" customWidth="1"/>
    <col min="8715" max="8715" width="13.28515625" style="1176" bestFit="1" customWidth="1"/>
    <col min="8716" max="8960" width="11.42578125" style="1176"/>
    <col min="8961" max="8961" width="8.7109375" style="1176" customWidth="1"/>
    <col min="8962" max="8962" width="45.7109375" style="1176" customWidth="1"/>
    <col min="8963" max="8963" width="15.7109375" style="1176" customWidth="1"/>
    <col min="8964" max="8965" width="17.7109375" style="1176" customWidth="1"/>
    <col min="8966" max="8966" width="15.28515625" style="1176" customWidth="1"/>
    <col min="8967" max="8967" width="35.7109375" style="1176" customWidth="1"/>
    <col min="8968" max="8968" width="17.7109375" style="1176" customWidth="1"/>
    <col min="8969" max="8969" width="15.28515625" style="1176" customWidth="1"/>
    <col min="8970" max="8970" width="30.7109375" style="1176" customWidth="1"/>
    <col min="8971" max="8971" width="13.28515625" style="1176" bestFit="1" customWidth="1"/>
    <col min="8972" max="9216" width="11.42578125" style="1176"/>
    <col min="9217" max="9217" width="8.7109375" style="1176" customWidth="1"/>
    <col min="9218" max="9218" width="45.7109375" style="1176" customWidth="1"/>
    <col min="9219" max="9219" width="15.7109375" style="1176" customWidth="1"/>
    <col min="9220" max="9221" width="17.7109375" style="1176" customWidth="1"/>
    <col min="9222" max="9222" width="15.28515625" style="1176" customWidth="1"/>
    <col min="9223" max="9223" width="35.7109375" style="1176" customWidth="1"/>
    <col min="9224" max="9224" width="17.7109375" style="1176" customWidth="1"/>
    <col min="9225" max="9225" width="15.28515625" style="1176" customWidth="1"/>
    <col min="9226" max="9226" width="30.7109375" style="1176" customWidth="1"/>
    <col min="9227" max="9227" width="13.28515625" style="1176" bestFit="1" customWidth="1"/>
    <col min="9228" max="9472" width="11.42578125" style="1176"/>
    <col min="9473" max="9473" width="8.7109375" style="1176" customWidth="1"/>
    <col min="9474" max="9474" width="45.7109375" style="1176" customWidth="1"/>
    <col min="9475" max="9475" width="15.7109375" style="1176" customWidth="1"/>
    <col min="9476" max="9477" width="17.7109375" style="1176" customWidth="1"/>
    <col min="9478" max="9478" width="15.28515625" style="1176" customWidth="1"/>
    <col min="9479" max="9479" width="35.7109375" style="1176" customWidth="1"/>
    <col min="9480" max="9480" width="17.7109375" style="1176" customWidth="1"/>
    <col min="9481" max="9481" width="15.28515625" style="1176" customWidth="1"/>
    <col min="9482" max="9482" width="30.7109375" style="1176" customWidth="1"/>
    <col min="9483" max="9483" width="13.28515625" style="1176" bestFit="1" customWidth="1"/>
    <col min="9484" max="9728" width="11.42578125" style="1176"/>
    <col min="9729" max="9729" width="8.7109375" style="1176" customWidth="1"/>
    <col min="9730" max="9730" width="45.7109375" style="1176" customWidth="1"/>
    <col min="9731" max="9731" width="15.7109375" style="1176" customWidth="1"/>
    <col min="9732" max="9733" width="17.7109375" style="1176" customWidth="1"/>
    <col min="9734" max="9734" width="15.28515625" style="1176" customWidth="1"/>
    <col min="9735" max="9735" width="35.7109375" style="1176" customWidth="1"/>
    <col min="9736" max="9736" width="17.7109375" style="1176" customWidth="1"/>
    <col min="9737" max="9737" width="15.28515625" style="1176" customWidth="1"/>
    <col min="9738" max="9738" width="30.7109375" style="1176" customWidth="1"/>
    <col min="9739" max="9739" width="13.28515625" style="1176" bestFit="1" customWidth="1"/>
    <col min="9740" max="9984" width="11.42578125" style="1176"/>
    <col min="9985" max="9985" width="8.7109375" style="1176" customWidth="1"/>
    <col min="9986" max="9986" width="45.7109375" style="1176" customWidth="1"/>
    <col min="9987" max="9987" width="15.7109375" style="1176" customWidth="1"/>
    <col min="9988" max="9989" width="17.7109375" style="1176" customWidth="1"/>
    <col min="9990" max="9990" width="15.28515625" style="1176" customWidth="1"/>
    <col min="9991" max="9991" width="35.7109375" style="1176" customWidth="1"/>
    <col min="9992" max="9992" width="17.7109375" style="1176" customWidth="1"/>
    <col min="9993" max="9993" width="15.28515625" style="1176" customWidth="1"/>
    <col min="9994" max="9994" width="30.7109375" style="1176" customWidth="1"/>
    <col min="9995" max="9995" width="13.28515625" style="1176" bestFit="1" customWidth="1"/>
    <col min="9996" max="10240" width="11.42578125" style="1176"/>
    <col min="10241" max="10241" width="8.7109375" style="1176" customWidth="1"/>
    <col min="10242" max="10242" width="45.7109375" style="1176" customWidth="1"/>
    <col min="10243" max="10243" width="15.7109375" style="1176" customWidth="1"/>
    <col min="10244" max="10245" width="17.7109375" style="1176" customWidth="1"/>
    <col min="10246" max="10246" width="15.28515625" style="1176" customWidth="1"/>
    <col min="10247" max="10247" width="35.7109375" style="1176" customWidth="1"/>
    <col min="10248" max="10248" width="17.7109375" style="1176" customWidth="1"/>
    <col min="10249" max="10249" width="15.28515625" style="1176" customWidth="1"/>
    <col min="10250" max="10250" width="30.7109375" style="1176" customWidth="1"/>
    <col min="10251" max="10251" width="13.28515625" style="1176" bestFit="1" customWidth="1"/>
    <col min="10252" max="10496" width="11.42578125" style="1176"/>
    <col min="10497" max="10497" width="8.7109375" style="1176" customWidth="1"/>
    <col min="10498" max="10498" width="45.7109375" style="1176" customWidth="1"/>
    <col min="10499" max="10499" width="15.7109375" style="1176" customWidth="1"/>
    <col min="10500" max="10501" width="17.7109375" style="1176" customWidth="1"/>
    <col min="10502" max="10502" width="15.28515625" style="1176" customWidth="1"/>
    <col min="10503" max="10503" width="35.7109375" style="1176" customWidth="1"/>
    <col min="10504" max="10504" width="17.7109375" style="1176" customWidth="1"/>
    <col min="10505" max="10505" width="15.28515625" style="1176" customWidth="1"/>
    <col min="10506" max="10506" width="30.7109375" style="1176" customWidth="1"/>
    <col min="10507" max="10507" width="13.28515625" style="1176" bestFit="1" customWidth="1"/>
    <col min="10508" max="10752" width="11.42578125" style="1176"/>
    <col min="10753" max="10753" width="8.7109375" style="1176" customWidth="1"/>
    <col min="10754" max="10754" width="45.7109375" style="1176" customWidth="1"/>
    <col min="10755" max="10755" width="15.7109375" style="1176" customWidth="1"/>
    <col min="10756" max="10757" width="17.7109375" style="1176" customWidth="1"/>
    <col min="10758" max="10758" width="15.28515625" style="1176" customWidth="1"/>
    <col min="10759" max="10759" width="35.7109375" style="1176" customWidth="1"/>
    <col min="10760" max="10760" width="17.7109375" style="1176" customWidth="1"/>
    <col min="10761" max="10761" width="15.28515625" style="1176" customWidth="1"/>
    <col min="10762" max="10762" width="30.7109375" style="1176" customWidth="1"/>
    <col min="10763" max="10763" width="13.28515625" style="1176" bestFit="1" customWidth="1"/>
    <col min="10764" max="11008" width="11.42578125" style="1176"/>
    <col min="11009" max="11009" width="8.7109375" style="1176" customWidth="1"/>
    <col min="11010" max="11010" width="45.7109375" style="1176" customWidth="1"/>
    <col min="11011" max="11011" width="15.7109375" style="1176" customWidth="1"/>
    <col min="11012" max="11013" width="17.7109375" style="1176" customWidth="1"/>
    <col min="11014" max="11014" width="15.28515625" style="1176" customWidth="1"/>
    <col min="11015" max="11015" width="35.7109375" style="1176" customWidth="1"/>
    <col min="11016" max="11016" width="17.7109375" style="1176" customWidth="1"/>
    <col min="11017" max="11017" width="15.28515625" style="1176" customWidth="1"/>
    <col min="11018" max="11018" width="30.7109375" style="1176" customWidth="1"/>
    <col min="11019" max="11019" width="13.28515625" style="1176" bestFit="1" customWidth="1"/>
    <col min="11020" max="11264" width="11.42578125" style="1176"/>
    <col min="11265" max="11265" width="8.7109375" style="1176" customWidth="1"/>
    <col min="11266" max="11266" width="45.7109375" style="1176" customWidth="1"/>
    <col min="11267" max="11267" width="15.7109375" style="1176" customWidth="1"/>
    <col min="11268" max="11269" width="17.7109375" style="1176" customWidth="1"/>
    <col min="11270" max="11270" width="15.28515625" style="1176" customWidth="1"/>
    <col min="11271" max="11271" width="35.7109375" style="1176" customWidth="1"/>
    <col min="11272" max="11272" width="17.7109375" style="1176" customWidth="1"/>
    <col min="11273" max="11273" width="15.28515625" style="1176" customWidth="1"/>
    <col min="11274" max="11274" width="30.7109375" style="1176" customWidth="1"/>
    <col min="11275" max="11275" width="13.28515625" style="1176" bestFit="1" customWidth="1"/>
    <col min="11276" max="11520" width="11.42578125" style="1176"/>
    <col min="11521" max="11521" width="8.7109375" style="1176" customWidth="1"/>
    <col min="11522" max="11522" width="45.7109375" style="1176" customWidth="1"/>
    <col min="11523" max="11523" width="15.7109375" style="1176" customWidth="1"/>
    <col min="11524" max="11525" width="17.7109375" style="1176" customWidth="1"/>
    <col min="11526" max="11526" width="15.28515625" style="1176" customWidth="1"/>
    <col min="11527" max="11527" width="35.7109375" style="1176" customWidth="1"/>
    <col min="11528" max="11528" width="17.7109375" style="1176" customWidth="1"/>
    <col min="11529" max="11529" width="15.28515625" style="1176" customWidth="1"/>
    <col min="11530" max="11530" width="30.7109375" style="1176" customWidth="1"/>
    <col min="11531" max="11531" width="13.28515625" style="1176" bestFit="1" customWidth="1"/>
    <col min="11532" max="11776" width="11.42578125" style="1176"/>
    <col min="11777" max="11777" width="8.7109375" style="1176" customWidth="1"/>
    <col min="11778" max="11778" width="45.7109375" style="1176" customWidth="1"/>
    <col min="11779" max="11779" width="15.7109375" style="1176" customWidth="1"/>
    <col min="11780" max="11781" width="17.7109375" style="1176" customWidth="1"/>
    <col min="11782" max="11782" width="15.28515625" style="1176" customWidth="1"/>
    <col min="11783" max="11783" width="35.7109375" style="1176" customWidth="1"/>
    <col min="11784" max="11784" width="17.7109375" style="1176" customWidth="1"/>
    <col min="11785" max="11785" width="15.28515625" style="1176" customWidth="1"/>
    <col min="11786" max="11786" width="30.7109375" style="1176" customWidth="1"/>
    <col min="11787" max="11787" width="13.28515625" style="1176" bestFit="1" customWidth="1"/>
    <col min="11788" max="12032" width="11.42578125" style="1176"/>
    <col min="12033" max="12033" width="8.7109375" style="1176" customWidth="1"/>
    <col min="12034" max="12034" width="45.7109375" style="1176" customWidth="1"/>
    <col min="12035" max="12035" width="15.7109375" style="1176" customWidth="1"/>
    <col min="12036" max="12037" width="17.7109375" style="1176" customWidth="1"/>
    <col min="12038" max="12038" width="15.28515625" style="1176" customWidth="1"/>
    <col min="12039" max="12039" width="35.7109375" style="1176" customWidth="1"/>
    <col min="12040" max="12040" width="17.7109375" style="1176" customWidth="1"/>
    <col min="12041" max="12041" width="15.28515625" style="1176" customWidth="1"/>
    <col min="12042" max="12042" width="30.7109375" style="1176" customWidth="1"/>
    <col min="12043" max="12043" width="13.28515625" style="1176" bestFit="1" customWidth="1"/>
    <col min="12044" max="12288" width="11.42578125" style="1176"/>
    <col min="12289" max="12289" width="8.7109375" style="1176" customWidth="1"/>
    <col min="12290" max="12290" width="45.7109375" style="1176" customWidth="1"/>
    <col min="12291" max="12291" width="15.7109375" style="1176" customWidth="1"/>
    <col min="12292" max="12293" width="17.7109375" style="1176" customWidth="1"/>
    <col min="12294" max="12294" width="15.28515625" style="1176" customWidth="1"/>
    <col min="12295" max="12295" width="35.7109375" style="1176" customWidth="1"/>
    <col min="12296" max="12296" width="17.7109375" style="1176" customWidth="1"/>
    <col min="12297" max="12297" width="15.28515625" style="1176" customWidth="1"/>
    <col min="12298" max="12298" width="30.7109375" style="1176" customWidth="1"/>
    <col min="12299" max="12299" width="13.28515625" style="1176" bestFit="1" customWidth="1"/>
    <col min="12300" max="12544" width="11.42578125" style="1176"/>
    <col min="12545" max="12545" width="8.7109375" style="1176" customWidth="1"/>
    <col min="12546" max="12546" width="45.7109375" style="1176" customWidth="1"/>
    <col min="12547" max="12547" width="15.7109375" style="1176" customWidth="1"/>
    <col min="12548" max="12549" width="17.7109375" style="1176" customWidth="1"/>
    <col min="12550" max="12550" width="15.28515625" style="1176" customWidth="1"/>
    <col min="12551" max="12551" width="35.7109375" style="1176" customWidth="1"/>
    <col min="12552" max="12552" width="17.7109375" style="1176" customWidth="1"/>
    <col min="12553" max="12553" width="15.28515625" style="1176" customWidth="1"/>
    <col min="12554" max="12554" width="30.7109375" style="1176" customWidth="1"/>
    <col min="12555" max="12555" width="13.28515625" style="1176" bestFit="1" customWidth="1"/>
    <col min="12556" max="12800" width="11.42578125" style="1176"/>
    <col min="12801" max="12801" width="8.7109375" style="1176" customWidth="1"/>
    <col min="12802" max="12802" width="45.7109375" style="1176" customWidth="1"/>
    <col min="12803" max="12803" width="15.7109375" style="1176" customWidth="1"/>
    <col min="12804" max="12805" width="17.7109375" style="1176" customWidth="1"/>
    <col min="12806" max="12806" width="15.28515625" style="1176" customWidth="1"/>
    <col min="12807" max="12807" width="35.7109375" style="1176" customWidth="1"/>
    <col min="12808" max="12808" width="17.7109375" style="1176" customWidth="1"/>
    <col min="12809" max="12809" width="15.28515625" style="1176" customWidth="1"/>
    <col min="12810" max="12810" width="30.7109375" style="1176" customWidth="1"/>
    <col min="12811" max="12811" width="13.28515625" style="1176" bestFit="1" customWidth="1"/>
    <col min="12812" max="13056" width="11.42578125" style="1176"/>
    <col min="13057" max="13057" width="8.7109375" style="1176" customWidth="1"/>
    <col min="13058" max="13058" width="45.7109375" style="1176" customWidth="1"/>
    <col min="13059" max="13059" width="15.7109375" style="1176" customWidth="1"/>
    <col min="13060" max="13061" width="17.7109375" style="1176" customWidth="1"/>
    <col min="13062" max="13062" width="15.28515625" style="1176" customWidth="1"/>
    <col min="13063" max="13063" width="35.7109375" style="1176" customWidth="1"/>
    <col min="13064" max="13064" width="17.7109375" style="1176" customWidth="1"/>
    <col min="13065" max="13065" width="15.28515625" style="1176" customWidth="1"/>
    <col min="13066" max="13066" width="30.7109375" style="1176" customWidth="1"/>
    <col min="13067" max="13067" width="13.28515625" style="1176" bestFit="1" customWidth="1"/>
    <col min="13068" max="13312" width="11.42578125" style="1176"/>
    <col min="13313" max="13313" width="8.7109375" style="1176" customWidth="1"/>
    <col min="13314" max="13314" width="45.7109375" style="1176" customWidth="1"/>
    <col min="13315" max="13315" width="15.7109375" style="1176" customWidth="1"/>
    <col min="13316" max="13317" width="17.7109375" style="1176" customWidth="1"/>
    <col min="13318" max="13318" width="15.28515625" style="1176" customWidth="1"/>
    <col min="13319" max="13319" width="35.7109375" style="1176" customWidth="1"/>
    <col min="13320" max="13320" width="17.7109375" style="1176" customWidth="1"/>
    <col min="13321" max="13321" width="15.28515625" style="1176" customWidth="1"/>
    <col min="13322" max="13322" width="30.7109375" style="1176" customWidth="1"/>
    <col min="13323" max="13323" width="13.28515625" style="1176" bestFit="1" customWidth="1"/>
    <col min="13324" max="13568" width="11.42578125" style="1176"/>
    <col min="13569" max="13569" width="8.7109375" style="1176" customWidth="1"/>
    <col min="13570" max="13570" width="45.7109375" style="1176" customWidth="1"/>
    <col min="13571" max="13571" width="15.7109375" style="1176" customWidth="1"/>
    <col min="13572" max="13573" width="17.7109375" style="1176" customWidth="1"/>
    <col min="13574" max="13574" width="15.28515625" style="1176" customWidth="1"/>
    <col min="13575" max="13575" width="35.7109375" style="1176" customWidth="1"/>
    <col min="13576" max="13576" width="17.7109375" style="1176" customWidth="1"/>
    <col min="13577" max="13577" width="15.28515625" style="1176" customWidth="1"/>
    <col min="13578" max="13578" width="30.7109375" style="1176" customWidth="1"/>
    <col min="13579" max="13579" width="13.28515625" style="1176" bestFit="1" customWidth="1"/>
    <col min="13580" max="13824" width="11.42578125" style="1176"/>
    <col min="13825" max="13825" width="8.7109375" style="1176" customWidth="1"/>
    <col min="13826" max="13826" width="45.7109375" style="1176" customWidth="1"/>
    <col min="13827" max="13827" width="15.7109375" style="1176" customWidth="1"/>
    <col min="13828" max="13829" width="17.7109375" style="1176" customWidth="1"/>
    <col min="13830" max="13830" width="15.28515625" style="1176" customWidth="1"/>
    <col min="13831" max="13831" width="35.7109375" style="1176" customWidth="1"/>
    <col min="13832" max="13832" width="17.7109375" style="1176" customWidth="1"/>
    <col min="13833" max="13833" width="15.28515625" style="1176" customWidth="1"/>
    <col min="13834" max="13834" width="30.7109375" style="1176" customWidth="1"/>
    <col min="13835" max="13835" width="13.28515625" style="1176" bestFit="1" customWidth="1"/>
    <col min="13836" max="14080" width="11.42578125" style="1176"/>
    <col min="14081" max="14081" width="8.7109375" style="1176" customWidth="1"/>
    <col min="14082" max="14082" width="45.7109375" style="1176" customWidth="1"/>
    <col min="14083" max="14083" width="15.7109375" style="1176" customWidth="1"/>
    <col min="14084" max="14085" width="17.7109375" style="1176" customWidth="1"/>
    <col min="14086" max="14086" width="15.28515625" style="1176" customWidth="1"/>
    <col min="14087" max="14087" width="35.7109375" style="1176" customWidth="1"/>
    <col min="14088" max="14088" width="17.7109375" style="1176" customWidth="1"/>
    <col min="14089" max="14089" width="15.28515625" style="1176" customWidth="1"/>
    <col min="14090" max="14090" width="30.7109375" style="1176" customWidth="1"/>
    <col min="14091" max="14091" width="13.28515625" style="1176" bestFit="1" customWidth="1"/>
    <col min="14092" max="14336" width="11.42578125" style="1176"/>
    <col min="14337" max="14337" width="8.7109375" style="1176" customWidth="1"/>
    <col min="14338" max="14338" width="45.7109375" style="1176" customWidth="1"/>
    <col min="14339" max="14339" width="15.7109375" style="1176" customWidth="1"/>
    <col min="14340" max="14341" width="17.7109375" style="1176" customWidth="1"/>
    <col min="14342" max="14342" width="15.28515625" style="1176" customWidth="1"/>
    <col min="14343" max="14343" width="35.7109375" style="1176" customWidth="1"/>
    <col min="14344" max="14344" width="17.7109375" style="1176" customWidth="1"/>
    <col min="14345" max="14345" width="15.28515625" style="1176" customWidth="1"/>
    <col min="14346" max="14346" width="30.7109375" style="1176" customWidth="1"/>
    <col min="14347" max="14347" width="13.28515625" style="1176" bestFit="1" customWidth="1"/>
    <col min="14348" max="14592" width="11.42578125" style="1176"/>
    <col min="14593" max="14593" width="8.7109375" style="1176" customWidth="1"/>
    <col min="14594" max="14594" width="45.7109375" style="1176" customWidth="1"/>
    <col min="14595" max="14595" width="15.7109375" style="1176" customWidth="1"/>
    <col min="14596" max="14597" width="17.7109375" style="1176" customWidth="1"/>
    <col min="14598" max="14598" width="15.28515625" style="1176" customWidth="1"/>
    <col min="14599" max="14599" width="35.7109375" style="1176" customWidth="1"/>
    <col min="14600" max="14600" width="17.7109375" style="1176" customWidth="1"/>
    <col min="14601" max="14601" width="15.28515625" style="1176" customWidth="1"/>
    <col min="14602" max="14602" width="30.7109375" style="1176" customWidth="1"/>
    <col min="14603" max="14603" width="13.28515625" style="1176" bestFit="1" customWidth="1"/>
    <col min="14604" max="14848" width="11.42578125" style="1176"/>
    <col min="14849" max="14849" width="8.7109375" style="1176" customWidth="1"/>
    <col min="14850" max="14850" width="45.7109375" style="1176" customWidth="1"/>
    <col min="14851" max="14851" width="15.7109375" style="1176" customWidth="1"/>
    <col min="14852" max="14853" width="17.7109375" style="1176" customWidth="1"/>
    <col min="14854" max="14854" width="15.28515625" style="1176" customWidth="1"/>
    <col min="14855" max="14855" width="35.7109375" style="1176" customWidth="1"/>
    <col min="14856" max="14856" width="17.7109375" style="1176" customWidth="1"/>
    <col min="14857" max="14857" width="15.28515625" style="1176" customWidth="1"/>
    <col min="14858" max="14858" width="30.7109375" style="1176" customWidth="1"/>
    <col min="14859" max="14859" width="13.28515625" style="1176" bestFit="1" customWidth="1"/>
    <col min="14860" max="15104" width="11.42578125" style="1176"/>
    <col min="15105" max="15105" width="8.7109375" style="1176" customWidth="1"/>
    <col min="15106" max="15106" width="45.7109375" style="1176" customWidth="1"/>
    <col min="15107" max="15107" width="15.7109375" style="1176" customWidth="1"/>
    <col min="15108" max="15109" width="17.7109375" style="1176" customWidth="1"/>
    <col min="15110" max="15110" width="15.28515625" style="1176" customWidth="1"/>
    <col min="15111" max="15111" width="35.7109375" style="1176" customWidth="1"/>
    <col min="15112" max="15112" width="17.7109375" style="1176" customWidth="1"/>
    <col min="15113" max="15113" width="15.28515625" style="1176" customWidth="1"/>
    <col min="15114" max="15114" width="30.7109375" style="1176" customWidth="1"/>
    <col min="15115" max="15115" width="13.28515625" style="1176" bestFit="1" customWidth="1"/>
    <col min="15116" max="15360" width="11.42578125" style="1176"/>
    <col min="15361" max="15361" width="8.7109375" style="1176" customWidth="1"/>
    <col min="15362" max="15362" width="45.7109375" style="1176" customWidth="1"/>
    <col min="15363" max="15363" width="15.7109375" style="1176" customWidth="1"/>
    <col min="15364" max="15365" width="17.7109375" style="1176" customWidth="1"/>
    <col min="15366" max="15366" width="15.28515625" style="1176" customWidth="1"/>
    <col min="15367" max="15367" width="35.7109375" style="1176" customWidth="1"/>
    <col min="15368" max="15368" width="17.7109375" style="1176" customWidth="1"/>
    <col min="15369" max="15369" width="15.28515625" style="1176" customWidth="1"/>
    <col min="15370" max="15370" width="30.7109375" style="1176" customWidth="1"/>
    <col min="15371" max="15371" width="13.28515625" style="1176" bestFit="1" customWidth="1"/>
    <col min="15372" max="15616" width="11.42578125" style="1176"/>
    <col min="15617" max="15617" width="8.7109375" style="1176" customWidth="1"/>
    <col min="15618" max="15618" width="45.7109375" style="1176" customWidth="1"/>
    <col min="15619" max="15619" width="15.7109375" style="1176" customWidth="1"/>
    <col min="15620" max="15621" width="17.7109375" style="1176" customWidth="1"/>
    <col min="15622" max="15622" width="15.28515625" style="1176" customWidth="1"/>
    <col min="15623" max="15623" width="35.7109375" style="1176" customWidth="1"/>
    <col min="15624" max="15624" width="17.7109375" style="1176" customWidth="1"/>
    <col min="15625" max="15625" width="15.28515625" style="1176" customWidth="1"/>
    <col min="15626" max="15626" width="30.7109375" style="1176" customWidth="1"/>
    <col min="15627" max="15627" width="13.28515625" style="1176" bestFit="1" customWidth="1"/>
    <col min="15628" max="15872" width="11.42578125" style="1176"/>
    <col min="15873" max="15873" width="8.7109375" style="1176" customWidth="1"/>
    <col min="15874" max="15874" width="45.7109375" style="1176" customWidth="1"/>
    <col min="15875" max="15875" width="15.7109375" style="1176" customWidth="1"/>
    <col min="15876" max="15877" width="17.7109375" style="1176" customWidth="1"/>
    <col min="15878" max="15878" width="15.28515625" style="1176" customWidth="1"/>
    <col min="15879" max="15879" width="35.7109375" style="1176" customWidth="1"/>
    <col min="15880" max="15880" width="17.7109375" style="1176" customWidth="1"/>
    <col min="15881" max="15881" width="15.28515625" style="1176" customWidth="1"/>
    <col min="15882" max="15882" width="30.7109375" style="1176" customWidth="1"/>
    <col min="15883" max="15883" width="13.28515625" style="1176" bestFit="1" customWidth="1"/>
    <col min="15884" max="16128" width="11.42578125" style="1176"/>
    <col min="16129" max="16129" width="8.7109375" style="1176" customWidth="1"/>
    <col min="16130" max="16130" width="45.7109375" style="1176" customWidth="1"/>
    <col min="16131" max="16131" width="15.7109375" style="1176" customWidth="1"/>
    <col min="16132" max="16133" width="17.7109375" style="1176" customWidth="1"/>
    <col min="16134" max="16134" width="15.28515625" style="1176" customWidth="1"/>
    <col min="16135" max="16135" width="35.7109375" style="1176" customWidth="1"/>
    <col min="16136" max="16136" width="17.7109375" style="1176" customWidth="1"/>
    <col min="16137" max="16137" width="15.28515625" style="1176" customWidth="1"/>
    <col min="16138" max="16138" width="30.7109375" style="1176" customWidth="1"/>
    <col min="16139" max="16139" width="13.28515625" style="1176" bestFit="1" customWidth="1"/>
    <col min="16140" max="16384" width="11.42578125" style="1176"/>
  </cols>
  <sheetData>
    <row r="1" spans="1:14" s="1749" customFormat="1" ht="20.25" customHeight="1" x14ac:dyDescent="0.3">
      <c r="A1" s="16"/>
      <c r="D1" s="607"/>
      <c r="E1" s="607"/>
      <c r="G1" s="20"/>
      <c r="H1" s="607"/>
      <c r="J1" s="1750" t="s">
        <v>2403</v>
      </c>
    </row>
    <row r="2" spans="1:14" ht="24" customHeight="1" x14ac:dyDescent="0.25">
      <c r="A2" s="2359" t="s">
        <v>2097</v>
      </c>
      <c r="B2" s="2359"/>
      <c r="C2" s="2359"/>
      <c r="D2" s="2359"/>
      <c r="E2" s="2359"/>
      <c r="F2" s="2359"/>
      <c r="G2" s="2359"/>
      <c r="H2" s="2359"/>
      <c r="I2" s="2359"/>
      <c r="J2" s="2359"/>
    </row>
    <row r="3" spans="1:14" ht="20.25" customHeight="1" x14ac:dyDescent="0.25">
      <c r="A3" s="2359" t="s">
        <v>73</v>
      </c>
      <c r="B3" s="2359"/>
      <c r="C3" s="2359"/>
      <c r="D3" s="2359"/>
      <c r="E3" s="2359"/>
      <c r="F3" s="2359"/>
      <c r="G3" s="2359"/>
      <c r="H3" s="2359"/>
      <c r="I3" s="2359"/>
      <c r="J3" s="2359"/>
    </row>
    <row r="4" spans="1:14" ht="18.75" customHeight="1" x14ac:dyDescent="0.25">
      <c r="A4" s="2359" t="s">
        <v>1535</v>
      </c>
      <c r="B4" s="2359"/>
      <c r="C4" s="2359"/>
      <c r="D4" s="2359"/>
      <c r="E4" s="2359"/>
      <c r="F4" s="2359"/>
      <c r="G4" s="2359"/>
      <c r="H4" s="2359"/>
      <c r="I4" s="2359"/>
      <c r="J4" s="2359"/>
    </row>
    <row r="5" spans="1:14" ht="18.75" x14ac:dyDescent="0.25">
      <c r="A5" s="2325" t="s">
        <v>1635</v>
      </c>
      <c r="B5" s="2325"/>
      <c r="C5" s="2325"/>
      <c r="D5" s="2325"/>
      <c r="E5" s="2325"/>
      <c r="F5" s="2325"/>
      <c r="G5" s="2325"/>
      <c r="H5" s="2325"/>
      <c r="I5" s="2325"/>
      <c r="J5" s="2325"/>
    </row>
    <row r="6" spans="1:14" ht="15" customHeight="1" x14ac:dyDescent="0.25">
      <c r="A6" s="2347"/>
      <c r="B6" s="2347"/>
      <c r="C6" s="2347"/>
      <c r="D6" s="2347"/>
      <c r="E6" s="2347"/>
      <c r="F6" s="2347"/>
      <c r="G6" s="2347"/>
      <c r="H6" s="2347"/>
      <c r="I6" s="2347"/>
      <c r="J6" s="2347"/>
    </row>
    <row r="7" spans="1:14" s="1" customFormat="1" ht="129" customHeight="1" x14ac:dyDescent="0.25">
      <c r="A7" s="1188" t="s">
        <v>1</v>
      </c>
      <c r="B7" s="1189" t="s">
        <v>2</v>
      </c>
      <c r="C7" s="1189" t="s">
        <v>3</v>
      </c>
      <c r="D7" s="1190" t="s">
        <v>1225</v>
      </c>
      <c r="E7" s="1190" t="s">
        <v>1636</v>
      </c>
      <c r="F7" s="1191" t="s">
        <v>4</v>
      </c>
      <c r="G7" s="1189" t="s">
        <v>5</v>
      </c>
      <c r="H7" s="1190" t="s">
        <v>1637</v>
      </c>
      <c r="I7" s="1189" t="s">
        <v>6</v>
      </c>
      <c r="J7" s="1189" t="s">
        <v>7</v>
      </c>
    </row>
    <row r="8" spans="1:14" s="30" customFormat="1" ht="18.75" x14ac:dyDescent="0.25">
      <c r="A8" s="1189">
        <v>1</v>
      </c>
      <c r="B8" s="1189">
        <v>2</v>
      </c>
      <c r="C8" s="1189">
        <v>3</v>
      </c>
      <c r="D8" s="1192">
        <v>4</v>
      </c>
      <c r="E8" s="1192">
        <v>5</v>
      </c>
      <c r="F8" s="1189">
        <v>6</v>
      </c>
      <c r="G8" s="1189">
        <v>7</v>
      </c>
      <c r="H8" s="1192">
        <v>8</v>
      </c>
      <c r="I8" s="1189">
        <v>9</v>
      </c>
      <c r="J8" s="1189">
        <v>10</v>
      </c>
    </row>
    <row r="9" spans="1:14" ht="24.75" customHeight="1" x14ac:dyDescent="0.25">
      <c r="A9" s="2369" t="s">
        <v>1355</v>
      </c>
      <c r="B9" s="2370"/>
      <c r="C9" s="2370"/>
      <c r="D9" s="2370"/>
      <c r="E9" s="2370"/>
      <c r="F9" s="2370"/>
      <c r="G9" s="2370"/>
      <c r="H9" s="2370"/>
      <c r="I9" s="2370"/>
      <c r="J9" s="2371"/>
    </row>
    <row r="10" spans="1:14" s="31" customFormat="1" ht="30.75" customHeight="1" x14ac:dyDescent="0.3">
      <c r="A10" s="2372" t="s">
        <v>9</v>
      </c>
      <c r="B10" s="2375" t="s">
        <v>669</v>
      </c>
      <c r="C10" s="1193" t="s">
        <v>15</v>
      </c>
      <c r="D10" s="1194">
        <f>D11+D12</f>
        <v>28048.042000000001</v>
      </c>
      <c r="E10" s="1194">
        <f>E11+E12</f>
        <v>28048.042000000001</v>
      </c>
      <c r="F10" s="1194">
        <f t="shared" ref="F10:F16" si="0">E10*100/D10</f>
        <v>100</v>
      </c>
      <c r="G10" s="1194"/>
      <c r="H10" s="1194">
        <f>H11+H12</f>
        <v>28048.042000000001</v>
      </c>
      <c r="I10" s="1194">
        <f t="shared" ref="I10:I14" si="1">F10</f>
        <v>100</v>
      </c>
      <c r="J10" s="1195"/>
    </row>
    <row r="11" spans="1:14" s="31" customFormat="1" ht="98.25" customHeight="1" x14ac:dyDescent="0.3">
      <c r="A11" s="2373"/>
      <c r="B11" s="2376"/>
      <c r="C11" s="1196" t="s">
        <v>19</v>
      </c>
      <c r="D11" s="1194">
        <f>D13</f>
        <v>26466</v>
      </c>
      <c r="E11" s="1194">
        <f t="shared" ref="E11:F12" si="2">E13</f>
        <v>26466</v>
      </c>
      <c r="F11" s="1194">
        <f t="shared" si="2"/>
        <v>100</v>
      </c>
      <c r="G11" s="1194"/>
      <c r="H11" s="1194">
        <f>H13</f>
        <v>26466</v>
      </c>
      <c r="I11" s="1194">
        <f>H11/D11*100</f>
        <v>100</v>
      </c>
      <c r="J11" s="1195"/>
    </row>
    <row r="12" spans="1:14" s="31" customFormat="1" ht="79.5" customHeight="1" x14ac:dyDescent="0.3">
      <c r="A12" s="2374"/>
      <c r="B12" s="2377"/>
      <c r="C12" s="1196" t="s">
        <v>16</v>
      </c>
      <c r="D12" s="1194">
        <f>D14</f>
        <v>1582.0419999999999</v>
      </c>
      <c r="E12" s="1194">
        <f t="shared" si="2"/>
        <v>1582.0419999999999</v>
      </c>
      <c r="F12" s="1194">
        <f t="shared" si="2"/>
        <v>100</v>
      </c>
      <c r="G12" s="1194"/>
      <c r="H12" s="1194">
        <f>H14</f>
        <v>1582.0419999999999</v>
      </c>
      <c r="I12" s="1194">
        <f>H12/D12*100</f>
        <v>100</v>
      </c>
      <c r="J12" s="1195"/>
    </row>
    <row r="13" spans="1:14" ht="262.5" customHeight="1" x14ac:dyDescent="0.25">
      <c r="A13" s="1197" t="s">
        <v>21</v>
      </c>
      <c r="B13" s="1198" t="s">
        <v>670</v>
      </c>
      <c r="C13" s="1198" t="s">
        <v>19</v>
      </c>
      <c r="D13" s="1199">
        <v>26466</v>
      </c>
      <c r="E13" s="1199">
        <v>26466</v>
      </c>
      <c r="F13" s="1199">
        <f t="shared" si="0"/>
        <v>100</v>
      </c>
      <c r="G13" s="1200" t="s">
        <v>1528</v>
      </c>
      <c r="H13" s="1199">
        <f>E13</f>
        <v>26466</v>
      </c>
      <c r="I13" s="1199">
        <f t="shared" si="1"/>
        <v>100</v>
      </c>
      <c r="J13" s="1201"/>
      <c r="N13" s="32"/>
    </row>
    <row r="14" spans="1:14" ht="197.25" customHeight="1" x14ac:dyDescent="0.25">
      <c r="A14" s="1197" t="s">
        <v>26</v>
      </c>
      <c r="B14" s="1198" t="s">
        <v>1593</v>
      </c>
      <c r="C14" s="1200" t="s">
        <v>16</v>
      </c>
      <c r="D14" s="1199">
        <v>1582.0419999999999</v>
      </c>
      <c r="E14" s="1199">
        <v>1582.0419999999999</v>
      </c>
      <c r="F14" s="1199">
        <f t="shared" si="0"/>
        <v>100</v>
      </c>
      <c r="G14" s="1200" t="s">
        <v>2478</v>
      </c>
      <c r="H14" s="1199">
        <v>1582.0419999999999</v>
      </c>
      <c r="I14" s="1199">
        <f t="shared" si="1"/>
        <v>100</v>
      </c>
      <c r="J14" s="1201"/>
      <c r="N14" s="32"/>
    </row>
    <row r="15" spans="1:14" ht="30" customHeight="1" x14ac:dyDescent="0.25">
      <c r="A15" s="2378"/>
      <c r="B15" s="2381" t="s">
        <v>64</v>
      </c>
      <c r="C15" s="1193" t="s">
        <v>15</v>
      </c>
      <c r="D15" s="1194">
        <f>D16+D17</f>
        <v>28048.042000000001</v>
      </c>
      <c r="E15" s="1194">
        <f>E16+E17</f>
        <v>28048.042000000001</v>
      </c>
      <c r="F15" s="1194">
        <f t="shared" si="0"/>
        <v>100</v>
      </c>
      <c r="G15" s="2372"/>
      <c r="H15" s="1194">
        <f>H16+H17</f>
        <v>28048.042000000001</v>
      </c>
      <c r="I15" s="1194">
        <f>F15</f>
        <v>100</v>
      </c>
      <c r="J15" s="2366"/>
      <c r="N15" s="32"/>
    </row>
    <row r="16" spans="1:14" ht="95.25" customHeight="1" x14ac:dyDescent="0.25">
      <c r="A16" s="2379"/>
      <c r="B16" s="2382"/>
      <c r="C16" s="1196" t="s">
        <v>19</v>
      </c>
      <c r="D16" s="1194">
        <f>D11</f>
        <v>26466</v>
      </c>
      <c r="E16" s="1194">
        <f>E11</f>
        <v>26466</v>
      </c>
      <c r="F16" s="1194">
        <f t="shared" si="0"/>
        <v>100</v>
      </c>
      <c r="G16" s="2373"/>
      <c r="H16" s="1194">
        <f>H11</f>
        <v>26466</v>
      </c>
      <c r="I16" s="1194">
        <f>F16</f>
        <v>100</v>
      </c>
      <c r="J16" s="2367"/>
      <c r="N16" s="32"/>
    </row>
    <row r="17" spans="1:10" ht="75.75" customHeight="1" x14ac:dyDescent="0.25">
      <c r="A17" s="2380"/>
      <c r="B17" s="2383"/>
      <c r="C17" s="1196" t="s">
        <v>16</v>
      </c>
      <c r="D17" s="1194">
        <f>D12</f>
        <v>1582.0419999999999</v>
      </c>
      <c r="E17" s="1194">
        <f t="shared" ref="E17:F17" si="3">E12</f>
        <v>1582.0419999999999</v>
      </c>
      <c r="F17" s="1194">
        <f t="shared" si="3"/>
        <v>100</v>
      </c>
      <c r="G17" s="2374"/>
      <c r="H17" s="1194">
        <f>H12</f>
        <v>1582.0419999999999</v>
      </c>
      <c r="I17" s="1194">
        <f>I12</f>
        <v>100</v>
      </c>
      <c r="J17" s="2368"/>
    </row>
    <row r="18" spans="1:10" s="17" customFormat="1" ht="24" customHeight="1" x14ac:dyDescent="0.25">
      <c r="A18" s="1194"/>
      <c r="B18" s="2390" t="s">
        <v>1616</v>
      </c>
      <c r="C18" s="2391"/>
      <c r="D18" s="2391"/>
      <c r="E18" s="2391"/>
      <c r="F18" s="2391"/>
      <c r="G18" s="2391"/>
      <c r="H18" s="2391"/>
      <c r="I18" s="2391"/>
      <c r="J18" s="2392"/>
    </row>
    <row r="19" spans="1:10" s="31" customFormat="1" ht="21" customHeight="1" x14ac:dyDescent="0.3">
      <c r="A19" s="2372" t="s">
        <v>9</v>
      </c>
      <c r="B19" s="2393" t="s">
        <v>671</v>
      </c>
      <c r="C19" s="1196" t="s">
        <v>15</v>
      </c>
      <c r="D19" s="1194">
        <f>D20+D21+D22</f>
        <v>95762.631000000008</v>
      </c>
      <c r="E19" s="1202">
        <f>E20+E21+E22</f>
        <v>95762.631000000008</v>
      </c>
      <c r="F19" s="1194">
        <f>E19*100/D19</f>
        <v>100</v>
      </c>
      <c r="G19" s="2381"/>
      <c r="H19" s="1202">
        <f>E19</f>
        <v>95762.631000000008</v>
      </c>
      <c r="I19" s="1194">
        <f>F19</f>
        <v>100</v>
      </c>
      <c r="J19" s="2396"/>
    </row>
    <row r="20" spans="1:10" s="31" customFormat="1" ht="67.5" customHeight="1" x14ac:dyDescent="0.3">
      <c r="A20" s="2373"/>
      <c r="B20" s="2394"/>
      <c r="C20" s="1196" t="s">
        <v>204</v>
      </c>
      <c r="D20" s="1194">
        <f>D28</f>
        <v>615.53300000000002</v>
      </c>
      <c r="E20" s="1202">
        <f>E28</f>
        <v>615.53300000000002</v>
      </c>
      <c r="F20" s="1194">
        <f>E20*100/D20</f>
        <v>100</v>
      </c>
      <c r="G20" s="2382"/>
      <c r="H20" s="1202">
        <f>E20</f>
        <v>615.53300000000002</v>
      </c>
      <c r="I20" s="1194">
        <f t="shared" ref="H20:I30" si="4">F20</f>
        <v>100</v>
      </c>
      <c r="J20" s="2397"/>
    </row>
    <row r="21" spans="1:10" s="31" customFormat="1" ht="76.5" customHeight="1" x14ac:dyDescent="0.3">
      <c r="A21" s="2373"/>
      <c r="B21" s="2394"/>
      <c r="C21" s="1196" t="s">
        <v>16</v>
      </c>
      <c r="D21" s="1194">
        <f>D29+D31</f>
        <v>5354.4070000000002</v>
      </c>
      <c r="E21" s="1194">
        <f>E29+E31</f>
        <v>5354.4070000000002</v>
      </c>
      <c r="F21" s="1194">
        <f t="shared" ref="F21:F22" si="5">E21*100/D21</f>
        <v>100.00000000000001</v>
      </c>
      <c r="G21" s="2382"/>
      <c r="H21" s="1202">
        <f>E21</f>
        <v>5354.4070000000002</v>
      </c>
      <c r="I21" s="1194">
        <f t="shared" si="4"/>
        <v>100.00000000000001</v>
      </c>
      <c r="J21" s="2397"/>
    </row>
    <row r="22" spans="1:10" s="31" customFormat="1" ht="93.75" customHeight="1" x14ac:dyDescent="0.3">
      <c r="A22" s="2374"/>
      <c r="B22" s="2395"/>
      <c r="C22" s="1196" t="s">
        <v>19</v>
      </c>
      <c r="D22" s="1194">
        <f>D23+D30</f>
        <v>89792.691000000006</v>
      </c>
      <c r="E22" s="1194">
        <f>E23+E30</f>
        <v>89792.691000000006</v>
      </c>
      <c r="F22" s="1194">
        <f t="shared" si="5"/>
        <v>100.00000000000001</v>
      </c>
      <c r="G22" s="2383"/>
      <c r="H22" s="1194">
        <f>H23+H30</f>
        <v>89792.691000000006</v>
      </c>
      <c r="I22" s="1194">
        <f t="shared" si="4"/>
        <v>100.00000000000001</v>
      </c>
      <c r="J22" s="2398"/>
    </row>
    <row r="23" spans="1:10" ht="194.25" customHeight="1" x14ac:dyDescent="0.25">
      <c r="A23" s="1197" t="s">
        <v>21</v>
      </c>
      <c r="B23" s="1198" t="s">
        <v>1073</v>
      </c>
      <c r="C23" s="1200" t="s">
        <v>19</v>
      </c>
      <c r="D23" s="1199">
        <v>89136</v>
      </c>
      <c r="E23" s="1203">
        <v>89136</v>
      </c>
      <c r="F23" s="1199">
        <f>E23*100/D23</f>
        <v>100</v>
      </c>
      <c r="G23" s="1204" t="s">
        <v>2060</v>
      </c>
      <c r="H23" s="1203">
        <f>E23</f>
        <v>89136</v>
      </c>
      <c r="I23" s="1199">
        <f t="shared" si="4"/>
        <v>100</v>
      </c>
      <c r="J23" s="1200"/>
    </row>
    <row r="24" spans="1:10" ht="105" hidden="1" customHeight="1" x14ac:dyDescent="0.25">
      <c r="A24" s="1197" t="s">
        <v>200</v>
      </c>
      <c r="B24" s="1205" t="s">
        <v>1074</v>
      </c>
      <c r="C24" s="1200" t="s">
        <v>19</v>
      </c>
      <c r="D24" s="1206">
        <v>0</v>
      </c>
      <c r="E24" s="1206">
        <v>0</v>
      </c>
      <c r="F24" s="1206">
        <v>0</v>
      </c>
      <c r="G24" s="1207"/>
      <c r="H24" s="1206">
        <f t="shared" si="4"/>
        <v>0</v>
      </c>
      <c r="I24" s="1206">
        <v>0</v>
      </c>
      <c r="J24" s="1208" t="s">
        <v>588</v>
      </c>
    </row>
    <row r="25" spans="1:10" ht="100.5" hidden="1" customHeight="1" x14ac:dyDescent="0.25">
      <c r="A25" s="1197" t="s">
        <v>26</v>
      </c>
      <c r="B25" s="1209" t="s">
        <v>673</v>
      </c>
      <c r="C25" s="1200" t="s">
        <v>19</v>
      </c>
      <c r="D25" s="1206">
        <f>D26</f>
        <v>0</v>
      </c>
      <c r="E25" s="1206">
        <f>E26</f>
        <v>0</v>
      </c>
      <c r="F25" s="1206">
        <v>0</v>
      </c>
      <c r="G25" s="1207"/>
      <c r="H25" s="1206">
        <f t="shared" si="4"/>
        <v>0</v>
      </c>
      <c r="I25" s="1206">
        <f t="shared" si="4"/>
        <v>0</v>
      </c>
      <c r="J25" s="1204"/>
    </row>
    <row r="26" spans="1:10" ht="8.25" hidden="1" customHeight="1" x14ac:dyDescent="0.25">
      <c r="A26" s="1197" t="s">
        <v>202</v>
      </c>
      <c r="B26" s="1209" t="s">
        <v>785</v>
      </c>
      <c r="C26" s="1200" t="s">
        <v>19</v>
      </c>
      <c r="D26" s="1206">
        <v>0</v>
      </c>
      <c r="E26" s="1206">
        <v>0</v>
      </c>
      <c r="F26" s="1206">
        <v>0</v>
      </c>
      <c r="G26" s="1207"/>
      <c r="H26" s="1206">
        <f t="shared" si="4"/>
        <v>0</v>
      </c>
      <c r="I26" s="1206">
        <f t="shared" si="4"/>
        <v>0</v>
      </c>
      <c r="J26" s="1204" t="s">
        <v>405</v>
      </c>
    </row>
    <row r="27" spans="1:10" ht="27.75" customHeight="1" x14ac:dyDescent="0.25">
      <c r="A27" s="2384" t="s">
        <v>26</v>
      </c>
      <c r="B27" s="2385" t="s">
        <v>1075</v>
      </c>
      <c r="C27" s="1200" t="s">
        <v>15</v>
      </c>
      <c r="D27" s="1199">
        <f>D28+D29+D30</f>
        <v>1755.8579999999999</v>
      </c>
      <c r="E27" s="1203">
        <f>E28+E29+E30</f>
        <v>1755.8579999999999</v>
      </c>
      <c r="F27" s="1199">
        <f t="shared" ref="F27:F31" si="6">E27*100/D27</f>
        <v>100</v>
      </c>
      <c r="G27" s="2386" t="s">
        <v>1577</v>
      </c>
      <c r="H27" s="1203">
        <f>E27</f>
        <v>1755.8579999999999</v>
      </c>
      <c r="I27" s="1199">
        <f>H27/D27*100</f>
        <v>100</v>
      </c>
      <c r="J27" s="2387"/>
    </row>
    <row r="28" spans="1:10" ht="57.75" customHeight="1" x14ac:dyDescent="0.25">
      <c r="A28" s="2384"/>
      <c r="B28" s="2385"/>
      <c r="C28" s="1200" t="s">
        <v>204</v>
      </c>
      <c r="D28" s="1199">
        <v>615.53300000000002</v>
      </c>
      <c r="E28" s="1203">
        <v>615.53300000000002</v>
      </c>
      <c r="F28" s="1199">
        <f t="shared" si="6"/>
        <v>100</v>
      </c>
      <c r="G28" s="2386"/>
      <c r="H28" s="1203">
        <f t="shared" si="4"/>
        <v>615.53300000000002</v>
      </c>
      <c r="I28" s="1199">
        <f t="shared" ref="I28:I31" si="7">H28/D28*100</f>
        <v>100</v>
      </c>
      <c r="J28" s="2387"/>
    </row>
    <row r="29" spans="1:10" ht="81" customHeight="1" x14ac:dyDescent="0.25">
      <c r="A29" s="2384"/>
      <c r="B29" s="2385"/>
      <c r="C29" s="1200" t="s">
        <v>16</v>
      </c>
      <c r="D29" s="1199">
        <v>483.63400000000001</v>
      </c>
      <c r="E29" s="1203">
        <v>483.63400000000001</v>
      </c>
      <c r="F29" s="1199">
        <f t="shared" si="6"/>
        <v>100</v>
      </c>
      <c r="G29" s="2386"/>
      <c r="H29" s="1203">
        <f t="shared" si="4"/>
        <v>483.63400000000001</v>
      </c>
      <c r="I29" s="1199">
        <f t="shared" si="7"/>
        <v>100</v>
      </c>
      <c r="J29" s="2387"/>
    </row>
    <row r="30" spans="1:10" ht="93.75" x14ac:dyDescent="0.25">
      <c r="A30" s="2384"/>
      <c r="B30" s="2385"/>
      <c r="C30" s="1200" t="s">
        <v>19</v>
      </c>
      <c r="D30" s="1199">
        <v>656.69100000000003</v>
      </c>
      <c r="E30" s="1203">
        <v>656.69100000000003</v>
      </c>
      <c r="F30" s="1199">
        <f t="shared" si="6"/>
        <v>100</v>
      </c>
      <c r="G30" s="2386"/>
      <c r="H30" s="1203">
        <f t="shared" si="4"/>
        <v>656.69100000000003</v>
      </c>
      <c r="I30" s="1199">
        <f t="shared" si="7"/>
        <v>100</v>
      </c>
      <c r="J30" s="2387"/>
    </row>
    <row r="31" spans="1:10" ht="305.25" customHeight="1" x14ac:dyDescent="0.25">
      <c r="A31" s="1199" t="s">
        <v>27</v>
      </c>
      <c r="B31" s="1205" t="s">
        <v>1591</v>
      </c>
      <c r="C31" s="1210" t="s">
        <v>16</v>
      </c>
      <c r="D31" s="1199">
        <v>4870.7730000000001</v>
      </c>
      <c r="E31" s="1199">
        <v>4870.7730000000001</v>
      </c>
      <c r="F31" s="1199">
        <f t="shared" si="6"/>
        <v>100</v>
      </c>
      <c r="G31" s="1211" t="s">
        <v>2479</v>
      </c>
      <c r="H31" s="1199">
        <f>E31</f>
        <v>4870.7730000000001</v>
      </c>
      <c r="I31" s="1199">
        <f t="shared" si="7"/>
        <v>100</v>
      </c>
      <c r="J31" s="1212"/>
    </row>
    <row r="32" spans="1:10" ht="41.25" customHeight="1" x14ac:dyDescent="0.25">
      <c r="A32" s="2388"/>
      <c r="B32" s="2388" t="s">
        <v>70</v>
      </c>
      <c r="C32" s="1213" t="s">
        <v>15</v>
      </c>
      <c r="D32" s="1194">
        <f t="shared" ref="D32:E35" si="8">D19</f>
        <v>95762.631000000008</v>
      </c>
      <c r="E32" s="1202">
        <f t="shared" si="8"/>
        <v>95762.631000000008</v>
      </c>
      <c r="F32" s="1194">
        <f>E32*100/D32</f>
        <v>100</v>
      </c>
      <c r="G32" s="2389"/>
      <c r="H32" s="1202">
        <f>E32</f>
        <v>95762.631000000008</v>
      </c>
      <c r="I32" s="1194">
        <f>F32</f>
        <v>100</v>
      </c>
      <c r="J32" s="2384"/>
    </row>
    <row r="33" spans="1:14" ht="58.5" customHeight="1" x14ac:dyDescent="0.25">
      <c r="A33" s="2388"/>
      <c r="B33" s="2388"/>
      <c r="C33" s="1213" t="s">
        <v>204</v>
      </c>
      <c r="D33" s="1194">
        <f t="shared" si="8"/>
        <v>615.53300000000002</v>
      </c>
      <c r="E33" s="1202">
        <f t="shared" si="8"/>
        <v>615.53300000000002</v>
      </c>
      <c r="F33" s="1194">
        <f t="shared" ref="F33:F35" si="9">E33*100/D33</f>
        <v>100</v>
      </c>
      <c r="G33" s="2389"/>
      <c r="H33" s="1202">
        <f>E33</f>
        <v>615.53300000000002</v>
      </c>
      <c r="I33" s="1194">
        <f t="shared" ref="I33:I35" si="10">F33</f>
        <v>100</v>
      </c>
      <c r="J33" s="2384"/>
    </row>
    <row r="34" spans="1:14" ht="75.75" customHeight="1" x14ac:dyDescent="0.25">
      <c r="A34" s="2388"/>
      <c r="B34" s="2388"/>
      <c r="C34" s="1213" t="s">
        <v>16</v>
      </c>
      <c r="D34" s="1194">
        <f t="shared" si="8"/>
        <v>5354.4070000000002</v>
      </c>
      <c r="E34" s="1202">
        <f t="shared" si="8"/>
        <v>5354.4070000000002</v>
      </c>
      <c r="F34" s="1194">
        <f t="shared" si="9"/>
        <v>100.00000000000001</v>
      </c>
      <c r="G34" s="2389"/>
      <c r="H34" s="1202">
        <f t="shared" ref="H34:H35" si="11">E34</f>
        <v>5354.4070000000002</v>
      </c>
      <c r="I34" s="1194">
        <f t="shared" si="10"/>
        <v>100.00000000000001</v>
      </c>
      <c r="J34" s="2384"/>
    </row>
    <row r="35" spans="1:14" ht="98.25" customHeight="1" x14ac:dyDescent="0.25">
      <c r="A35" s="2388"/>
      <c r="B35" s="2388"/>
      <c r="C35" s="1213" t="s">
        <v>19</v>
      </c>
      <c r="D35" s="1194">
        <f t="shared" si="8"/>
        <v>89792.691000000006</v>
      </c>
      <c r="E35" s="1202">
        <f t="shared" si="8"/>
        <v>89792.691000000006</v>
      </c>
      <c r="F35" s="1194">
        <f t="shared" si="9"/>
        <v>100.00000000000001</v>
      </c>
      <c r="G35" s="2389"/>
      <c r="H35" s="1202">
        <f t="shared" si="11"/>
        <v>89792.691000000006</v>
      </c>
      <c r="I35" s="1194">
        <f t="shared" si="10"/>
        <v>100.00000000000001</v>
      </c>
      <c r="J35" s="2384"/>
    </row>
    <row r="36" spans="1:14" ht="38.25" customHeight="1" x14ac:dyDescent="0.25">
      <c r="A36" s="1778"/>
      <c r="B36" s="2399" t="s">
        <v>1628</v>
      </c>
      <c r="C36" s="2399"/>
      <c r="D36" s="2399"/>
      <c r="E36" s="2399"/>
      <c r="F36" s="2399"/>
      <c r="G36" s="2399"/>
      <c r="H36" s="2399"/>
      <c r="I36" s="2399"/>
      <c r="J36" s="2399"/>
    </row>
    <row r="37" spans="1:14" s="33" customFormat="1" ht="70.5" customHeight="1" x14ac:dyDescent="0.3">
      <c r="A37" s="2373" t="s">
        <v>9</v>
      </c>
      <c r="B37" s="2375" t="s">
        <v>1357</v>
      </c>
      <c r="C37" s="1196" t="s">
        <v>15</v>
      </c>
      <c r="D37" s="1194">
        <f>D38+D39+D40</f>
        <v>164454.85800000001</v>
      </c>
      <c r="E37" s="1194">
        <f>E38+E39+E40</f>
        <v>164444.87599999999</v>
      </c>
      <c r="F37" s="1194">
        <f t="shared" ref="F37:F53" si="12">E37*100/D37</f>
        <v>99.99393024923593</v>
      </c>
      <c r="G37" s="2381"/>
      <c r="H37" s="1194">
        <f>E37</f>
        <v>164444.87599999999</v>
      </c>
      <c r="I37" s="1194">
        <f>F37</f>
        <v>99.99393024923593</v>
      </c>
      <c r="J37" s="2409"/>
    </row>
    <row r="38" spans="1:14" s="33" customFormat="1" ht="57" customHeight="1" x14ac:dyDescent="0.3">
      <c r="A38" s="2373"/>
      <c r="B38" s="2376"/>
      <c r="C38" s="1196" t="s">
        <v>204</v>
      </c>
      <c r="D38" s="1194">
        <f>D47</f>
        <v>3050.4</v>
      </c>
      <c r="E38" s="1194">
        <f>E47</f>
        <v>3050.4</v>
      </c>
      <c r="F38" s="1194">
        <f t="shared" si="12"/>
        <v>100</v>
      </c>
      <c r="G38" s="2382"/>
      <c r="H38" s="1194">
        <f t="shared" ref="H38:I45" si="13">E38</f>
        <v>3050.4</v>
      </c>
      <c r="I38" s="1194">
        <f>F38</f>
        <v>100</v>
      </c>
      <c r="J38" s="2410"/>
    </row>
    <row r="39" spans="1:14" s="33" customFormat="1" ht="76.5" customHeight="1" x14ac:dyDescent="0.3">
      <c r="A39" s="2373"/>
      <c r="B39" s="2376"/>
      <c r="C39" s="1196" t="s">
        <v>16</v>
      </c>
      <c r="D39" s="1194">
        <f>D48</f>
        <v>2396.7420000000002</v>
      </c>
      <c r="E39" s="1194">
        <f>E48</f>
        <v>2396.7420000000002</v>
      </c>
      <c r="F39" s="1194">
        <f t="shared" si="12"/>
        <v>100</v>
      </c>
      <c r="G39" s="2382"/>
      <c r="H39" s="1194">
        <f>E39</f>
        <v>2396.7420000000002</v>
      </c>
      <c r="I39" s="1194">
        <f>F39</f>
        <v>100</v>
      </c>
      <c r="J39" s="2410"/>
    </row>
    <row r="40" spans="1:14" s="33" customFormat="1" ht="95.25" customHeight="1" x14ac:dyDescent="0.3">
      <c r="A40" s="2374"/>
      <c r="B40" s="2377"/>
      <c r="C40" s="1196" t="s">
        <v>19</v>
      </c>
      <c r="D40" s="1194">
        <f>D41+D45+D49</f>
        <v>159007.71600000001</v>
      </c>
      <c r="E40" s="1194">
        <f>E41+E45+E49</f>
        <v>158997.734</v>
      </c>
      <c r="F40" s="1194">
        <f t="shared" si="12"/>
        <v>99.993722317223899</v>
      </c>
      <c r="G40" s="2383"/>
      <c r="H40" s="1194">
        <f t="shared" si="13"/>
        <v>158997.734</v>
      </c>
      <c r="I40" s="1194">
        <f t="shared" si="13"/>
        <v>99.993722317223899</v>
      </c>
      <c r="J40" s="2411"/>
    </row>
    <row r="41" spans="1:14" s="31" customFormat="1" ht="137.25" customHeight="1" x14ac:dyDescent="0.3">
      <c r="A41" s="1214" t="s">
        <v>21</v>
      </c>
      <c r="B41" s="1215" t="s">
        <v>1358</v>
      </c>
      <c r="C41" s="1178" t="s">
        <v>19</v>
      </c>
      <c r="D41" s="1199">
        <v>117676.515</v>
      </c>
      <c r="E41" s="1203">
        <v>117676.515</v>
      </c>
      <c r="F41" s="1199">
        <f>E41*100/D41</f>
        <v>100</v>
      </c>
      <c r="G41" s="1204" t="s">
        <v>1356</v>
      </c>
      <c r="H41" s="1203">
        <f t="shared" si="13"/>
        <v>117676.515</v>
      </c>
      <c r="I41" s="1199">
        <f t="shared" si="13"/>
        <v>100</v>
      </c>
      <c r="J41" s="1201"/>
    </row>
    <row r="42" spans="1:14" ht="97.5" hidden="1" customHeight="1" x14ac:dyDescent="0.25">
      <c r="A42" s="1199" t="s">
        <v>27</v>
      </c>
      <c r="B42" s="1205" t="s">
        <v>675</v>
      </c>
      <c r="C42" s="1200" t="s">
        <v>19</v>
      </c>
      <c r="D42" s="1199">
        <f>D43+D44</f>
        <v>3000</v>
      </c>
      <c r="E42" s="1203">
        <v>0</v>
      </c>
      <c r="F42" s="1199">
        <v>0</v>
      </c>
      <c r="G42" s="1204" t="s">
        <v>676</v>
      </c>
      <c r="H42" s="1203">
        <v>0</v>
      </c>
      <c r="I42" s="1199">
        <v>0</v>
      </c>
      <c r="J42" s="1201"/>
    </row>
    <row r="43" spans="1:14" ht="138.75" hidden="1" customHeight="1" x14ac:dyDescent="0.25">
      <c r="A43" s="1199" t="s">
        <v>28</v>
      </c>
      <c r="B43" s="1205" t="s">
        <v>786</v>
      </c>
      <c r="C43" s="1200" t="s">
        <v>19</v>
      </c>
      <c r="D43" s="1199">
        <v>3000</v>
      </c>
      <c r="E43" s="1203">
        <v>0</v>
      </c>
      <c r="F43" s="1199">
        <v>0</v>
      </c>
      <c r="G43" s="1204" t="s">
        <v>677</v>
      </c>
      <c r="H43" s="1203">
        <v>0</v>
      </c>
      <c r="I43" s="1199">
        <v>0</v>
      </c>
      <c r="J43" s="1201"/>
    </row>
    <row r="44" spans="1:14" ht="3" hidden="1" customHeight="1" x14ac:dyDescent="0.25">
      <c r="A44" s="1199" t="s">
        <v>44</v>
      </c>
      <c r="B44" s="1205" t="s">
        <v>787</v>
      </c>
      <c r="C44" s="1200" t="s">
        <v>19</v>
      </c>
      <c r="D44" s="1199">
        <v>0</v>
      </c>
      <c r="E44" s="1199">
        <v>0</v>
      </c>
      <c r="F44" s="1199">
        <v>0</v>
      </c>
      <c r="G44" s="1204"/>
      <c r="H44" s="1199">
        <v>0</v>
      </c>
      <c r="I44" s="1199">
        <v>0</v>
      </c>
      <c r="J44" s="1201" t="s">
        <v>405</v>
      </c>
    </row>
    <row r="45" spans="1:14" ht="393.75" customHeight="1" x14ac:dyDescent="0.25">
      <c r="A45" s="1197" t="s">
        <v>26</v>
      </c>
      <c r="B45" s="1209" t="s">
        <v>682</v>
      </c>
      <c r="C45" s="1200" t="s">
        <v>19</v>
      </c>
      <c r="D45" s="1199">
        <v>38076.838000000003</v>
      </c>
      <c r="E45" s="1199">
        <v>38066.855000000003</v>
      </c>
      <c r="F45" s="1199">
        <f t="shared" si="12"/>
        <v>99.973781961621924</v>
      </c>
      <c r="G45" s="1201" t="s">
        <v>2480</v>
      </c>
      <c r="H45" s="1199">
        <f>E45</f>
        <v>38066.855000000003</v>
      </c>
      <c r="I45" s="1199">
        <f t="shared" si="13"/>
        <v>99.973781961621924</v>
      </c>
      <c r="J45" s="1201"/>
      <c r="N45" s="34"/>
    </row>
    <row r="46" spans="1:14" ht="42" customHeight="1" x14ac:dyDescent="0.25">
      <c r="A46" s="2378" t="s">
        <v>27</v>
      </c>
      <c r="B46" s="2400" t="s">
        <v>1359</v>
      </c>
      <c r="C46" s="1200" t="s">
        <v>442</v>
      </c>
      <c r="D46" s="1199">
        <f>D47+D48+D49</f>
        <v>8701.5049999999992</v>
      </c>
      <c r="E46" s="1199">
        <f>E47+E48+E49</f>
        <v>8701.5059999999994</v>
      </c>
      <c r="F46" s="1199">
        <f>E46/D46*100</f>
        <v>100.00001149226485</v>
      </c>
      <c r="G46" s="2403" t="s">
        <v>2061</v>
      </c>
      <c r="H46" s="1199">
        <f>H47+H48+H49</f>
        <v>8701.5059999999994</v>
      </c>
      <c r="I46" s="1199">
        <f>H46/D46*100</f>
        <v>100.00001149226485</v>
      </c>
      <c r="J46" s="2406"/>
    </row>
    <row r="47" spans="1:14" ht="68.25" customHeight="1" x14ac:dyDescent="0.25">
      <c r="A47" s="2379"/>
      <c r="B47" s="2401"/>
      <c r="C47" s="1200" t="s">
        <v>18</v>
      </c>
      <c r="D47" s="1216">
        <v>3050.4</v>
      </c>
      <c r="E47" s="1199">
        <v>3050.4</v>
      </c>
      <c r="F47" s="1199">
        <f t="shared" ref="F47:F49" si="14">E47/D47*100</f>
        <v>100</v>
      </c>
      <c r="G47" s="2404"/>
      <c r="H47" s="1199">
        <f>E47</f>
        <v>3050.4</v>
      </c>
      <c r="I47" s="1199">
        <f t="shared" ref="I47:I49" si="15">H47/D47*100</f>
        <v>100</v>
      </c>
      <c r="J47" s="2407"/>
    </row>
    <row r="48" spans="1:14" ht="79.5" customHeight="1" x14ac:dyDescent="0.25">
      <c r="A48" s="2379"/>
      <c r="B48" s="2401"/>
      <c r="C48" s="1200" t="s">
        <v>41</v>
      </c>
      <c r="D48" s="1199">
        <v>2396.7420000000002</v>
      </c>
      <c r="E48" s="1199">
        <v>2396.7420000000002</v>
      </c>
      <c r="F48" s="1199">
        <f t="shared" si="14"/>
        <v>100</v>
      </c>
      <c r="G48" s="2404"/>
      <c r="H48" s="1199">
        <f>E48</f>
        <v>2396.7420000000002</v>
      </c>
      <c r="I48" s="1199">
        <f t="shared" si="15"/>
        <v>100</v>
      </c>
      <c r="J48" s="2407"/>
    </row>
    <row r="49" spans="1:12" ht="102" customHeight="1" x14ac:dyDescent="0.25">
      <c r="A49" s="2380"/>
      <c r="B49" s="2402"/>
      <c r="C49" s="1200" t="s">
        <v>19</v>
      </c>
      <c r="D49" s="1199">
        <v>3254.3629999999998</v>
      </c>
      <c r="E49" s="1199">
        <v>3254.364</v>
      </c>
      <c r="F49" s="1199">
        <f t="shared" si="14"/>
        <v>100.00003072797965</v>
      </c>
      <c r="G49" s="2405"/>
      <c r="H49" s="1199">
        <f>E49</f>
        <v>3254.364</v>
      </c>
      <c r="I49" s="1199">
        <f t="shared" si="15"/>
        <v>100.00003072797965</v>
      </c>
      <c r="J49" s="2408"/>
    </row>
    <row r="50" spans="1:12" ht="102" customHeight="1" x14ac:dyDescent="0.25">
      <c r="A50" s="1180" t="s">
        <v>12</v>
      </c>
      <c r="B50" s="1217" t="s">
        <v>2062</v>
      </c>
      <c r="C50" s="1196" t="s">
        <v>19</v>
      </c>
      <c r="D50" s="1194">
        <f>D51</f>
        <v>265</v>
      </c>
      <c r="E50" s="1194">
        <f>E51</f>
        <v>265</v>
      </c>
      <c r="F50" s="1194">
        <f>E50/D50*100</f>
        <v>100</v>
      </c>
      <c r="G50" s="1218"/>
      <c r="H50" s="1194">
        <f>H51</f>
        <v>265</v>
      </c>
      <c r="I50" s="1194">
        <f>H50/D50*100</f>
        <v>100</v>
      </c>
      <c r="J50" s="1186"/>
    </row>
    <row r="51" spans="1:12" ht="101.25" customHeight="1" x14ac:dyDescent="0.25">
      <c r="A51" s="1214" t="s">
        <v>13</v>
      </c>
      <c r="B51" s="1217" t="s">
        <v>2063</v>
      </c>
      <c r="C51" s="1200" t="s">
        <v>19</v>
      </c>
      <c r="D51" s="1199">
        <v>265</v>
      </c>
      <c r="E51" s="1199">
        <v>265</v>
      </c>
      <c r="F51" s="1199">
        <f>E51/D51*100</f>
        <v>100</v>
      </c>
      <c r="G51" s="1182" t="s">
        <v>2064</v>
      </c>
      <c r="H51" s="1199">
        <v>265</v>
      </c>
      <c r="I51" s="1199">
        <f>H51/D51*100</f>
        <v>100</v>
      </c>
      <c r="J51" s="1186"/>
    </row>
    <row r="52" spans="1:12" ht="92.25" customHeight="1" x14ac:dyDescent="0.25">
      <c r="A52" s="1219" t="s">
        <v>14</v>
      </c>
      <c r="B52" s="1220" t="s">
        <v>1360</v>
      </c>
      <c r="C52" s="1196" t="s">
        <v>19</v>
      </c>
      <c r="D52" s="1194">
        <f>D53</f>
        <v>261276.16399999999</v>
      </c>
      <c r="E52" s="1194">
        <f>E53</f>
        <v>261276.16399999999</v>
      </c>
      <c r="F52" s="1194">
        <f t="shared" si="12"/>
        <v>100</v>
      </c>
      <c r="G52" s="1194"/>
      <c r="H52" s="1194">
        <f t="shared" ref="H52:I56" si="16">E52</f>
        <v>261276.16399999999</v>
      </c>
      <c r="I52" s="1194">
        <f t="shared" si="16"/>
        <v>100</v>
      </c>
      <c r="J52" s="1221"/>
    </row>
    <row r="53" spans="1:12" ht="131.25" customHeight="1" x14ac:dyDescent="0.25">
      <c r="A53" s="1197" t="s">
        <v>17</v>
      </c>
      <c r="B53" s="1222" t="s">
        <v>1361</v>
      </c>
      <c r="C53" s="1223" t="s">
        <v>19</v>
      </c>
      <c r="D53" s="1199">
        <v>261276.16399999999</v>
      </c>
      <c r="E53" s="1199">
        <v>261276.16399999999</v>
      </c>
      <c r="F53" s="1199">
        <f t="shared" si="12"/>
        <v>100</v>
      </c>
      <c r="G53" s="1204" t="s">
        <v>1356</v>
      </c>
      <c r="H53" s="1203">
        <f>E53</f>
        <v>261276.16399999999</v>
      </c>
      <c r="I53" s="1199">
        <f t="shared" si="16"/>
        <v>100</v>
      </c>
      <c r="J53" s="1201"/>
    </row>
    <row r="54" spans="1:12" ht="144.75" customHeight="1" x14ac:dyDescent="0.25">
      <c r="A54" s="1219" t="s">
        <v>114</v>
      </c>
      <c r="B54" s="1224" t="s">
        <v>2065</v>
      </c>
      <c r="C54" s="1225" t="s">
        <v>19</v>
      </c>
      <c r="D54" s="1194">
        <f>D55</f>
        <v>10639.543</v>
      </c>
      <c r="E54" s="1194">
        <f>E55</f>
        <v>10639.543</v>
      </c>
      <c r="F54" s="1194">
        <f>E54/D54*100</f>
        <v>100</v>
      </c>
      <c r="G54" s="1226"/>
      <c r="H54" s="1194">
        <f t="shared" si="16"/>
        <v>10639.543</v>
      </c>
      <c r="I54" s="1194">
        <f t="shared" si="16"/>
        <v>100</v>
      </c>
      <c r="J54" s="1201"/>
    </row>
    <row r="55" spans="1:12" ht="318.75" customHeight="1" x14ac:dyDescent="0.25">
      <c r="A55" s="1771" t="s">
        <v>237</v>
      </c>
      <c r="B55" s="1772" t="s">
        <v>1449</v>
      </c>
      <c r="C55" s="1783" t="s">
        <v>19</v>
      </c>
      <c r="D55" s="1774">
        <v>10639.543</v>
      </c>
      <c r="E55" s="1774">
        <v>10639.543</v>
      </c>
      <c r="F55" s="1774">
        <f>E55/D55*100</f>
        <v>100</v>
      </c>
      <c r="G55" s="1776" t="s">
        <v>2637</v>
      </c>
      <c r="H55" s="1774">
        <f t="shared" si="16"/>
        <v>10639.543</v>
      </c>
      <c r="I55" s="1774">
        <f t="shared" si="16"/>
        <v>100</v>
      </c>
      <c r="J55" s="1776"/>
    </row>
    <row r="56" spans="1:12" ht="102" customHeight="1" x14ac:dyDescent="0.25">
      <c r="A56" s="1219" t="s">
        <v>121</v>
      </c>
      <c r="B56" s="1224" t="s">
        <v>1362</v>
      </c>
      <c r="C56" s="1200" t="s">
        <v>19</v>
      </c>
      <c r="D56" s="1199">
        <f>D57+D58</f>
        <v>49583.024999999994</v>
      </c>
      <c r="E56" s="1203">
        <f>E57+E58</f>
        <v>49582.524999999994</v>
      </c>
      <c r="F56" s="1199">
        <f t="shared" ref="F56:F63" si="17">E56/D56*100</f>
        <v>99.998991590367865</v>
      </c>
      <c r="G56" s="1212"/>
      <c r="H56" s="1203">
        <f>H57+H58</f>
        <v>49582.524999999994</v>
      </c>
      <c r="I56" s="1199">
        <f t="shared" si="16"/>
        <v>99.998991590367865</v>
      </c>
      <c r="J56" s="1212"/>
      <c r="L56" s="34"/>
    </row>
    <row r="57" spans="1:12" ht="192" customHeight="1" x14ac:dyDescent="0.25">
      <c r="A57" s="1197" t="s">
        <v>259</v>
      </c>
      <c r="B57" s="1227" t="s">
        <v>1363</v>
      </c>
      <c r="C57" s="1200" t="s">
        <v>19</v>
      </c>
      <c r="D57" s="1199">
        <v>37736.949999999997</v>
      </c>
      <c r="E57" s="1203">
        <v>37736.949999999997</v>
      </c>
      <c r="F57" s="1199">
        <f t="shared" si="17"/>
        <v>100</v>
      </c>
      <c r="G57" s="1201" t="s">
        <v>2066</v>
      </c>
      <c r="H57" s="1203">
        <f>E57</f>
        <v>37736.949999999997</v>
      </c>
      <c r="I57" s="1199">
        <f>H57/D57*100</f>
        <v>100</v>
      </c>
      <c r="J57" s="1201"/>
      <c r="L57" s="34"/>
    </row>
    <row r="58" spans="1:12" ht="408.75" customHeight="1" x14ac:dyDescent="0.25">
      <c r="A58" s="1197" t="s">
        <v>260</v>
      </c>
      <c r="B58" s="1209" t="s">
        <v>1529</v>
      </c>
      <c r="C58" s="1200" t="s">
        <v>19</v>
      </c>
      <c r="D58" s="1199">
        <v>11846.075000000001</v>
      </c>
      <c r="E58" s="1203">
        <v>11845.575000000001</v>
      </c>
      <c r="F58" s="1199">
        <f t="shared" si="17"/>
        <v>99.995779192686186</v>
      </c>
      <c r="G58" s="1201" t="s">
        <v>2437</v>
      </c>
      <c r="H58" s="1203">
        <f>E58</f>
        <v>11845.575000000001</v>
      </c>
      <c r="I58" s="1199">
        <f>H58/D58*100</f>
        <v>99.995779192686186</v>
      </c>
      <c r="J58" s="1201"/>
      <c r="L58" s="34"/>
    </row>
    <row r="59" spans="1:12" ht="84" customHeight="1" x14ac:dyDescent="0.25">
      <c r="A59" s="1789" t="s">
        <v>125</v>
      </c>
      <c r="B59" s="1790" t="s">
        <v>1544</v>
      </c>
      <c r="C59" s="1788" t="s">
        <v>16</v>
      </c>
      <c r="D59" s="1778">
        <f>D60</f>
        <v>24537.185000000001</v>
      </c>
      <c r="E59" s="1778">
        <f t="shared" ref="E59:F59" si="18">E60</f>
        <v>24537.185000000001</v>
      </c>
      <c r="F59" s="1778">
        <f t="shared" si="18"/>
        <v>100</v>
      </c>
      <c r="G59" s="1793"/>
      <c r="H59" s="1794">
        <f>H60</f>
        <v>24537.185000000001</v>
      </c>
      <c r="I59" s="1794">
        <f>I60</f>
        <v>100</v>
      </c>
      <c r="J59" s="1793"/>
      <c r="L59" s="34"/>
    </row>
    <row r="60" spans="1:12" ht="198" customHeight="1" x14ac:dyDescent="0.25">
      <c r="A60" s="1771" t="s">
        <v>319</v>
      </c>
      <c r="B60" s="1772" t="s">
        <v>1545</v>
      </c>
      <c r="C60" s="1773" t="s">
        <v>16</v>
      </c>
      <c r="D60" s="1774">
        <v>24537.185000000001</v>
      </c>
      <c r="E60" s="1775">
        <v>24537.185000000001</v>
      </c>
      <c r="F60" s="1774">
        <f t="shared" si="17"/>
        <v>100</v>
      </c>
      <c r="G60" s="1776" t="s">
        <v>2481</v>
      </c>
      <c r="H60" s="1775">
        <f>E60</f>
        <v>24537.185000000001</v>
      </c>
      <c r="I60" s="1774">
        <f t="shared" ref="I60:I70" si="19">H60/D60*100</f>
        <v>100</v>
      </c>
      <c r="J60" s="1776"/>
      <c r="L60" s="34"/>
    </row>
    <row r="61" spans="1:12" ht="22.5" customHeight="1" x14ac:dyDescent="0.25">
      <c r="A61" s="2378" t="s">
        <v>114</v>
      </c>
      <c r="B61" s="2412" t="s">
        <v>788</v>
      </c>
      <c r="C61" s="1196" t="s">
        <v>15</v>
      </c>
      <c r="D61" s="1194">
        <f>D62+D63+D64</f>
        <v>66.665999999999997</v>
      </c>
      <c r="E61" s="1194">
        <f>E62+E63</f>
        <v>66.665999999999997</v>
      </c>
      <c r="F61" s="1194">
        <f t="shared" si="17"/>
        <v>100</v>
      </c>
      <c r="G61" s="2415"/>
      <c r="H61" s="1194">
        <f>H62+H63</f>
        <v>66.67</v>
      </c>
      <c r="I61" s="1194">
        <v>100</v>
      </c>
      <c r="J61" s="2416"/>
    </row>
    <row r="62" spans="1:12" ht="58.5" customHeight="1" x14ac:dyDescent="0.25">
      <c r="A62" s="2379"/>
      <c r="B62" s="2413"/>
      <c r="C62" s="1196" t="s">
        <v>204</v>
      </c>
      <c r="D62" s="1194">
        <f>D70</f>
        <v>50</v>
      </c>
      <c r="E62" s="1194">
        <f>E70</f>
        <v>50</v>
      </c>
      <c r="F62" s="1194">
        <f t="shared" si="17"/>
        <v>100</v>
      </c>
      <c r="G62" s="2415"/>
      <c r="H62" s="1194">
        <f>H70</f>
        <v>50</v>
      </c>
      <c r="I62" s="1194">
        <f t="shared" si="19"/>
        <v>100</v>
      </c>
      <c r="J62" s="2416"/>
    </row>
    <row r="63" spans="1:12" ht="75.75" customHeight="1" x14ac:dyDescent="0.25">
      <c r="A63" s="2379"/>
      <c r="B63" s="2413"/>
      <c r="C63" s="1196" t="s">
        <v>16</v>
      </c>
      <c r="D63" s="1194">
        <f>D71</f>
        <v>16.666</v>
      </c>
      <c r="E63" s="1194">
        <f>E71</f>
        <v>16.666</v>
      </c>
      <c r="F63" s="1194">
        <f t="shared" si="17"/>
        <v>100</v>
      </c>
      <c r="G63" s="2415"/>
      <c r="H63" s="1194">
        <f>H71</f>
        <v>16.670000000000002</v>
      </c>
      <c r="I63" s="1194">
        <v>100</v>
      </c>
      <c r="J63" s="2416"/>
    </row>
    <row r="64" spans="1:12" ht="97.5" customHeight="1" x14ac:dyDescent="0.25">
      <c r="A64" s="2380"/>
      <c r="B64" s="2414"/>
      <c r="C64" s="1196" t="s">
        <v>19</v>
      </c>
      <c r="D64" s="1194">
        <f t="shared" ref="D64:F64" si="20">D68</f>
        <v>0</v>
      </c>
      <c r="E64" s="1194">
        <f t="shared" si="20"/>
        <v>0</v>
      </c>
      <c r="F64" s="1194">
        <f t="shared" si="20"/>
        <v>0</v>
      </c>
      <c r="G64" s="1228"/>
      <c r="H64" s="1194">
        <f t="shared" ref="H64" si="21">H68</f>
        <v>0</v>
      </c>
      <c r="I64" s="1199">
        <v>0</v>
      </c>
      <c r="J64" s="1212"/>
    </row>
    <row r="65" spans="1:10" ht="37.5" hidden="1" customHeight="1" x14ac:dyDescent="0.25">
      <c r="A65" s="2378" t="s">
        <v>237</v>
      </c>
      <c r="B65" s="2400" t="s">
        <v>679</v>
      </c>
      <c r="C65" s="1200" t="s">
        <v>15</v>
      </c>
      <c r="D65" s="1199">
        <f>D66+D67+D68</f>
        <v>0</v>
      </c>
      <c r="E65" s="1199">
        <f t="shared" ref="E65:F65" si="22">E66+E67+E68</f>
        <v>0</v>
      </c>
      <c r="F65" s="1199">
        <f t="shared" si="22"/>
        <v>0</v>
      </c>
      <c r="G65" s="2420"/>
      <c r="H65" s="1199">
        <f>H66+H67+H68</f>
        <v>0</v>
      </c>
      <c r="I65" s="1199" t="e">
        <f t="shared" si="19"/>
        <v>#DIV/0!</v>
      </c>
      <c r="J65" s="2423"/>
    </row>
    <row r="66" spans="1:10" ht="60" hidden="1" customHeight="1" x14ac:dyDescent="0.25">
      <c r="A66" s="2379"/>
      <c r="B66" s="2401"/>
      <c r="C66" s="1200" t="s">
        <v>204</v>
      </c>
      <c r="D66" s="1199">
        <v>0</v>
      </c>
      <c r="E66" s="1199">
        <v>0</v>
      </c>
      <c r="F66" s="1199">
        <v>0</v>
      </c>
      <c r="G66" s="2421"/>
      <c r="H66" s="1199">
        <v>0</v>
      </c>
      <c r="I66" s="1199" t="e">
        <f t="shared" si="19"/>
        <v>#DIV/0!</v>
      </c>
      <c r="J66" s="2424"/>
    </row>
    <row r="67" spans="1:10" ht="83.25" hidden="1" customHeight="1" x14ac:dyDescent="0.25">
      <c r="A67" s="2379"/>
      <c r="B67" s="2401"/>
      <c r="C67" s="1200" t="s">
        <v>16</v>
      </c>
      <c r="D67" s="1199">
        <v>0</v>
      </c>
      <c r="E67" s="1199">
        <v>0</v>
      </c>
      <c r="F67" s="1199">
        <v>0</v>
      </c>
      <c r="G67" s="2421"/>
      <c r="H67" s="1199">
        <v>0</v>
      </c>
      <c r="I67" s="1199" t="e">
        <f t="shared" si="19"/>
        <v>#DIV/0!</v>
      </c>
      <c r="J67" s="2424"/>
    </row>
    <row r="68" spans="1:10" ht="102" hidden="1" customHeight="1" x14ac:dyDescent="0.25">
      <c r="A68" s="2380"/>
      <c r="B68" s="2402"/>
      <c r="C68" s="1200" t="s">
        <v>19</v>
      </c>
      <c r="D68" s="1199">
        <v>0</v>
      </c>
      <c r="E68" s="1199">
        <v>0</v>
      </c>
      <c r="F68" s="1199">
        <v>0</v>
      </c>
      <c r="G68" s="2422"/>
      <c r="H68" s="1199">
        <v>0</v>
      </c>
      <c r="I68" s="1199" t="e">
        <f t="shared" si="19"/>
        <v>#DIV/0!</v>
      </c>
      <c r="J68" s="2425"/>
    </row>
    <row r="69" spans="1:10" ht="21.75" customHeight="1" x14ac:dyDescent="0.25">
      <c r="A69" s="2426" t="s">
        <v>315</v>
      </c>
      <c r="B69" s="2427" t="s">
        <v>1530</v>
      </c>
      <c r="C69" s="1773" t="s">
        <v>15</v>
      </c>
      <c r="D69" s="1774">
        <f>D70+D71+D72</f>
        <v>66.665999999999997</v>
      </c>
      <c r="E69" s="1774">
        <f>E70+E71</f>
        <v>66.665999999999997</v>
      </c>
      <c r="F69" s="1774">
        <f>E69/D69*100</f>
        <v>100</v>
      </c>
      <c r="G69" s="2428" t="s">
        <v>2067</v>
      </c>
      <c r="H69" s="1774">
        <f>H70+H71+H72</f>
        <v>66.67</v>
      </c>
      <c r="I69" s="1774">
        <v>100</v>
      </c>
      <c r="J69" s="2429"/>
    </row>
    <row r="70" spans="1:10" ht="60" customHeight="1" x14ac:dyDescent="0.25">
      <c r="A70" s="2426"/>
      <c r="B70" s="2427"/>
      <c r="C70" s="1773" t="s">
        <v>204</v>
      </c>
      <c r="D70" s="1774">
        <v>50</v>
      </c>
      <c r="E70" s="1774">
        <v>50</v>
      </c>
      <c r="F70" s="1774">
        <f>E70/D70*100</f>
        <v>100</v>
      </c>
      <c r="G70" s="2428"/>
      <c r="H70" s="1774">
        <v>50</v>
      </c>
      <c r="I70" s="1774">
        <f t="shared" si="19"/>
        <v>100</v>
      </c>
      <c r="J70" s="2429"/>
    </row>
    <row r="71" spans="1:10" ht="76.5" customHeight="1" x14ac:dyDescent="0.25">
      <c r="A71" s="2426"/>
      <c r="B71" s="2427"/>
      <c r="C71" s="1773" t="s">
        <v>16</v>
      </c>
      <c r="D71" s="1774">
        <v>16.666</v>
      </c>
      <c r="E71" s="1774">
        <v>16.666</v>
      </c>
      <c r="F71" s="1774">
        <f>E71/D71*100</f>
        <v>100</v>
      </c>
      <c r="G71" s="2428"/>
      <c r="H71" s="1774">
        <v>16.670000000000002</v>
      </c>
      <c r="I71" s="1774">
        <v>100</v>
      </c>
      <c r="J71" s="2429"/>
    </row>
    <row r="72" spans="1:10" ht="168.75" customHeight="1" x14ac:dyDescent="0.25">
      <c r="A72" s="2426"/>
      <c r="B72" s="2427"/>
      <c r="C72" s="1773" t="s">
        <v>19</v>
      </c>
      <c r="D72" s="1774">
        <v>0</v>
      </c>
      <c r="E72" s="1774">
        <v>0</v>
      </c>
      <c r="F72" s="1774">
        <v>0</v>
      </c>
      <c r="G72" s="2428"/>
      <c r="H72" s="1774">
        <v>0</v>
      </c>
      <c r="I72" s="1774">
        <v>0</v>
      </c>
      <c r="J72" s="2429"/>
    </row>
    <row r="73" spans="1:10" ht="28.5" customHeight="1" x14ac:dyDescent="0.25">
      <c r="A73" s="2430"/>
      <c r="B73" s="2430" t="s">
        <v>399</v>
      </c>
      <c r="C73" s="1777" t="s">
        <v>15</v>
      </c>
      <c r="D73" s="1778">
        <f>D76+D74+D75</f>
        <v>510822.44099999999</v>
      </c>
      <c r="E73" s="1778">
        <f>E76+E74+E75</f>
        <v>510811.95900000003</v>
      </c>
      <c r="F73" s="1778">
        <f>E73*100/D73</f>
        <v>99.997948014973773</v>
      </c>
      <c r="G73" s="2431"/>
      <c r="H73" s="1778">
        <f>H76+H74+H75</f>
        <v>510811.95900000003</v>
      </c>
      <c r="I73" s="1778">
        <f>H73*100/D73</f>
        <v>99.997948014973773</v>
      </c>
      <c r="J73" s="2432"/>
    </row>
    <row r="74" spans="1:10" ht="63.75" customHeight="1" x14ac:dyDescent="0.25">
      <c r="A74" s="2430"/>
      <c r="B74" s="2430"/>
      <c r="C74" s="1777" t="s">
        <v>204</v>
      </c>
      <c r="D74" s="1778">
        <f>D38+D62</f>
        <v>3100.4</v>
      </c>
      <c r="E74" s="1778">
        <f>E38+E62</f>
        <v>3100.4</v>
      </c>
      <c r="F74" s="1778">
        <f>E74*100/D74</f>
        <v>100</v>
      </c>
      <c r="G74" s="2431"/>
      <c r="H74" s="1778">
        <f t="shared" ref="H74:I76" si="23">E74</f>
        <v>3100.4</v>
      </c>
      <c r="I74" s="1778">
        <f t="shared" si="23"/>
        <v>100</v>
      </c>
      <c r="J74" s="2432"/>
    </row>
    <row r="75" spans="1:10" ht="75" customHeight="1" x14ac:dyDescent="0.25">
      <c r="A75" s="2430"/>
      <c r="B75" s="2430"/>
      <c r="C75" s="1777" t="s">
        <v>16</v>
      </c>
      <c r="D75" s="1778">
        <f>D39+D59+D63</f>
        <v>26950.593000000004</v>
      </c>
      <c r="E75" s="1778">
        <f>E39+E59+E63</f>
        <v>26950.593000000004</v>
      </c>
      <c r="F75" s="1778">
        <f>E75*100/D75</f>
        <v>100</v>
      </c>
      <c r="G75" s="2431"/>
      <c r="H75" s="1778">
        <f t="shared" si="23"/>
        <v>26950.593000000004</v>
      </c>
      <c r="I75" s="1778">
        <f t="shared" si="23"/>
        <v>100</v>
      </c>
      <c r="J75" s="2432"/>
    </row>
    <row r="76" spans="1:10" ht="103.5" customHeight="1" x14ac:dyDescent="0.25">
      <c r="A76" s="2430"/>
      <c r="B76" s="2430"/>
      <c r="C76" s="1777" t="s">
        <v>19</v>
      </c>
      <c r="D76" s="1778">
        <f>D40+D50+D52+D54+D56</f>
        <v>480771.44799999997</v>
      </c>
      <c r="E76" s="1778">
        <f>E40+E51+E52+E54+E56+E64</f>
        <v>480760.96600000001</v>
      </c>
      <c r="F76" s="1778">
        <f>E76*100/D76</f>
        <v>99.997819754054959</v>
      </c>
      <c r="G76" s="2431"/>
      <c r="H76" s="1778">
        <f>H40+H52+H54+H56+H64+H50</f>
        <v>480760.96600000001</v>
      </c>
      <c r="I76" s="1778">
        <f t="shared" si="23"/>
        <v>99.997819754054959</v>
      </c>
      <c r="J76" s="2432"/>
    </row>
    <row r="77" spans="1:10" ht="35.25" customHeight="1" x14ac:dyDescent="0.25">
      <c r="A77" s="2433" t="s">
        <v>1364</v>
      </c>
      <c r="B77" s="2433"/>
      <c r="C77" s="2433"/>
      <c r="D77" s="2433"/>
      <c r="E77" s="2433"/>
      <c r="F77" s="2433"/>
      <c r="G77" s="2433"/>
      <c r="H77" s="2433"/>
      <c r="I77" s="2433"/>
      <c r="J77" s="2433"/>
    </row>
    <row r="78" spans="1:10" ht="22.5" hidden="1" customHeight="1" x14ac:dyDescent="0.25">
      <c r="A78" s="2417" t="s">
        <v>9</v>
      </c>
      <c r="B78" s="2418" t="s">
        <v>789</v>
      </c>
      <c r="C78" s="1229" t="s">
        <v>15</v>
      </c>
      <c r="D78" s="1194">
        <v>0</v>
      </c>
      <c r="E78" s="1194">
        <v>0</v>
      </c>
      <c r="F78" s="1194">
        <v>0</v>
      </c>
      <c r="G78" s="2389"/>
      <c r="H78" s="1194">
        <v>0</v>
      </c>
      <c r="I78" s="1194">
        <v>0</v>
      </c>
      <c r="J78" s="2419"/>
    </row>
    <row r="79" spans="1:10" ht="75" hidden="1" customHeight="1" x14ac:dyDescent="0.25">
      <c r="A79" s="2417"/>
      <c r="B79" s="2418"/>
      <c r="C79" s="1229" t="s">
        <v>204</v>
      </c>
      <c r="D79" s="1194">
        <v>0</v>
      </c>
      <c r="E79" s="1194">
        <v>0</v>
      </c>
      <c r="F79" s="1194">
        <v>0</v>
      </c>
      <c r="G79" s="2389"/>
      <c r="H79" s="1194">
        <v>0</v>
      </c>
      <c r="I79" s="1194">
        <v>0</v>
      </c>
      <c r="J79" s="2419"/>
    </row>
    <row r="80" spans="1:10" ht="80.25" hidden="1" customHeight="1" x14ac:dyDescent="0.25">
      <c r="A80" s="2417"/>
      <c r="B80" s="2418"/>
      <c r="C80" s="1229" t="s">
        <v>16</v>
      </c>
      <c r="D80" s="1194">
        <v>0</v>
      </c>
      <c r="E80" s="1194">
        <v>0</v>
      </c>
      <c r="F80" s="1194">
        <v>0</v>
      </c>
      <c r="G80" s="2389"/>
      <c r="H80" s="1194">
        <v>0</v>
      </c>
      <c r="I80" s="1194">
        <v>0</v>
      </c>
      <c r="J80" s="2419"/>
    </row>
    <row r="81" spans="1:11" ht="100.5" hidden="1" customHeight="1" x14ac:dyDescent="0.25">
      <c r="A81" s="2417"/>
      <c r="B81" s="2418"/>
      <c r="C81" s="1229" t="s">
        <v>19</v>
      </c>
      <c r="D81" s="1194">
        <v>0</v>
      </c>
      <c r="E81" s="1194">
        <v>0</v>
      </c>
      <c r="F81" s="1194">
        <v>0</v>
      </c>
      <c r="G81" s="2389"/>
      <c r="H81" s="1194">
        <v>0</v>
      </c>
      <c r="I81" s="1194">
        <v>0</v>
      </c>
      <c r="J81" s="2419"/>
    </row>
    <row r="82" spans="1:11" ht="18.75" hidden="1" customHeight="1" x14ac:dyDescent="0.25">
      <c r="A82" s="2416" t="s">
        <v>21</v>
      </c>
      <c r="B82" s="2434" t="s">
        <v>680</v>
      </c>
      <c r="C82" s="1230" t="s">
        <v>15</v>
      </c>
      <c r="D82" s="1199">
        <v>0</v>
      </c>
      <c r="E82" s="1199">
        <v>0</v>
      </c>
      <c r="F82" s="1199">
        <v>0</v>
      </c>
      <c r="G82" s="2384"/>
      <c r="H82" s="1199">
        <v>0</v>
      </c>
      <c r="I82" s="1199">
        <v>0</v>
      </c>
      <c r="J82" s="2435" t="s">
        <v>790</v>
      </c>
    </row>
    <row r="83" spans="1:11" ht="18" hidden="1" customHeight="1" x14ac:dyDescent="0.25">
      <c r="A83" s="2416"/>
      <c r="B83" s="2434"/>
      <c r="C83" s="1230" t="s">
        <v>204</v>
      </c>
      <c r="D83" s="1199">
        <v>0</v>
      </c>
      <c r="E83" s="1199">
        <v>0</v>
      </c>
      <c r="F83" s="1199">
        <v>0</v>
      </c>
      <c r="G83" s="2384"/>
      <c r="H83" s="1199">
        <v>0</v>
      </c>
      <c r="I83" s="1199">
        <v>0</v>
      </c>
      <c r="J83" s="2435"/>
    </row>
    <row r="84" spans="1:11" ht="79.5" customHeight="1" x14ac:dyDescent="0.25">
      <c r="A84" s="2436" t="s">
        <v>9</v>
      </c>
      <c r="B84" s="2439" t="s">
        <v>1365</v>
      </c>
      <c r="C84" s="1229" t="s">
        <v>15</v>
      </c>
      <c r="D84" s="1194">
        <f>D85+D86</f>
        <v>1944.7199999999998</v>
      </c>
      <c r="E84" s="1194">
        <f>E85+E86</f>
        <v>1944.7199999999998</v>
      </c>
      <c r="F84" s="1194">
        <f t="shared" ref="F84:F89" si="24">E84/D84*100</f>
        <v>100</v>
      </c>
      <c r="G84" s="1231"/>
      <c r="H84" s="1194">
        <f>H85+H86</f>
        <v>1944.7199999999998</v>
      </c>
      <c r="I84" s="1194">
        <f>H84/D84*100</f>
        <v>100</v>
      </c>
      <c r="J84" s="1232"/>
      <c r="K84" s="1176" t="s">
        <v>249</v>
      </c>
    </row>
    <row r="85" spans="1:11" ht="75" x14ac:dyDescent="0.25">
      <c r="A85" s="2437"/>
      <c r="B85" s="2440"/>
      <c r="C85" s="1229" t="s">
        <v>16</v>
      </c>
      <c r="D85" s="1194">
        <f>D88</f>
        <v>1361.3</v>
      </c>
      <c r="E85" s="1194">
        <f>E88</f>
        <v>1361.3</v>
      </c>
      <c r="F85" s="1194">
        <f t="shared" si="24"/>
        <v>100</v>
      </c>
      <c r="G85" s="1231"/>
      <c r="H85" s="1194">
        <f>H88</f>
        <v>1361.3</v>
      </c>
      <c r="I85" s="1194">
        <f t="shared" ref="I85:I86" si="25">H85/D85*100</f>
        <v>100</v>
      </c>
      <c r="J85" s="1232"/>
    </row>
    <row r="86" spans="1:11" ht="104.25" customHeight="1" x14ac:dyDescent="0.25">
      <c r="A86" s="2438"/>
      <c r="B86" s="2441"/>
      <c r="C86" s="1229" t="s">
        <v>19</v>
      </c>
      <c r="D86" s="1194">
        <f>D89</f>
        <v>583.41999999999996</v>
      </c>
      <c r="E86" s="1194">
        <f>E89</f>
        <v>583.41999999999996</v>
      </c>
      <c r="F86" s="1194">
        <f t="shared" si="24"/>
        <v>100</v>
      </c>
      <c r="G86" s="1231"/>
      <c r="H86" s="1194">
        <f>H89</f>
        <v>583.41999999999996</v>
      </c>
      <c r="I86" s="1194">
        <f t="shared" si="25"/>
        <v>100</v>
      </c>
      <c r="J86" s="1232"/>
    </row>
    <row r="87" spans="1:11" ht="18.75" customHeight="1" x14ac:dyDescent="0.25">
      <c r="A87" s="2436" t="s">
        <v>21</v>
      </c>
      <c r="B87" s="2442" t="s">
        <v>1366</v>
      </c>
      <c r="C87" s="1233" t="s">
        <v>15</v>
      </c>
      <c r="D87" s="1199">
        <f>D88+D89</f>
        <v>1944.7199999999998</v>
      </c>
      <c r="E87" s="1199">
        <f>E88+E89</f>
        <v>1944.7199999999998</v>
      </c>
      <c r="F87" s="1199">
        <f t="shared" si="24"/>
        <v>100</v>
      </c>
      <c r="G87" s="2445" t="s">
        <v>2068</v>
      </c>
      <c r="H87" s="1199">
        <f>H88+H89</f>
        <v>1944.7199999999998</v>
      </c>
      <c r="I87" s="1199">
        <f>H87/D87*100</f>
        <v>100</v>
      </c>
      <c r="J87" s="2406"/>
    </row>
    <row r="88" spans="1:11" ht="75" x14ac:dyDescent="0.25">
      <c r="A88" s="2437"/>
      <c r="B88" s="2443"/>
      <c r="C88" s="1233" t="s">
        <v>16</v>
      </c>
      <c r="D88" s="1199">
        <v>1361.3</v>
      </c>
      <c r="E88" s="1199">
        <v>1361.3</v>
      </c>
      <c r="F88" s="1199">
        <f t="shared" si="24"/>
        <v>100</v>
      </c>
      <c r="G88" s="2446"/>
      <c r="H88" s="1199">
        <v>1361.3</v>
      </c>
      <c r="I88" s="1199">
        <f>H88/E88*100</f>
        <v>100</v>
      </c>
      <c r="J88" s="2407"/>
    </row>
    <row r="89" spans="1:11" ht="132" customHeight="1" x14ac:dyDescent="0.25">
      <c r="A89" s="2438"/>
      <c r="B89" s="2444"/>
      <c r="C89" s="1233" t="s">
        <v>19</v>
      </c>
      <c r="D89" s="1199">
        <v>583.41999999999996</v>
      </c>
      <c r="E89" s="1199">
        <v>583.41999999999996</v>
      </c>
      <c r="F89" s="1199">
        <f t="shared" si="24"/>
        <v>100</v>
      </c>
      <c r="G89" s="2447"/>
      <c r="H89" s="1199">
        <v>583.41999999999996</v>
      </c>
      <c r="I89" s="1199">
        <f>H89/E89*100</f>
        <v>100</v>
      </c>
      <c r="J89" s="2408"/>
    </row>
    <row r="90" spans="1:11" ht="26.25" customHeight="1" x14ac:dyDescent="0.25">
      <c r="A90" s="2366" t="s">
        <v>12</v>
      </c>
      <c r="B90" s="2439" t="s">
        <v>2069</v>
      </c>
      <c r="C90" s="1229" t="s">
        <v>15</v>
      </c>
      <c r="D90" s="1194">
        <f>D91+D92</f>
        <v>16000</v>
      </c>
      <c r="E90" s="1194">
        <f>E91+E92</f>
        <v>16000</v>
      </c>
      <c r="F90" s="1194">
        <f t="shared" ref="F90:F95" si="26">E90*100/D90</f>
        <v>100</v>
      </c>
      <c r="G90" s="2372"/>
      <c r="H90" s="1194">
        <f>H91+H92</f>
        <v>16000</v>
      </c>
      <c r="I90" s="1194">
        <f t="shared" ref="I90:I95" si="27">F90</f>
        <v>100</v>
      </c>
      <c r="J90" s="2366"/>
    </row>
    <row r="91" spans="1:11" ht="78" customHeight="1" x14ac:dyDescent="0.25">
      <c r="A91" s="2367"/>
      <c r="B91" s="2440"/>
      <c r="C91" s="1229" t="s">
        <v>16</v>
      </c>
      <c r="D91" s="1194">
        <f>D94</f>
        <v>8000</v>
      </c>
      <c r="E91" s="1194">
        <f>E94</f>
        <v>8000</v>
      </c>
      <c r="F91" s="1194">
        <f t="shared" si="26"/>
        <v>100</v>
      </c>
      <c r="G91" s="2373"/>
      <c r="H91" s="1194">
        <f>H94</f>
        <v>8000</v>
      </c>
      <c r="I91" s="1194">
        <f t="shared" si="27"/>
        <v>100</v>
      </c>
      <c r="J91" s="2367"/>
    </row>
    <row r="92" spans="1:11" ht="93" customHeight="1" x14ac:dyDescent="0.25">
      <c r="A92" s="2368"/>
      <c r="B92" s="2441"/>
      <c r="C92" s="1229" t="s">
        <v>19</v>
      </c>
      <c r="D92" s="1194">
        <f>D95</f>
        <v>8000</v>
      </c>
      <c r="E92" s="1194">
        <f>E95</f>
        <v>8000</v>
      </c>
      <c r="F92" s="1194">
        <f t="shared" si="26"/>
        <v>100</v>
      </c>
      <c r="G92" s="2374"/>
      <c r="H92" s="1194">
        <f>H95</f>
        <v>8000</v>
      </c>
      <c r="I92" s="1194">
        <f t="shared" si="27"/>
        <v>100</v>
      </c>
      <c r="J92" s="2368"/>
    </row>
    <row r="93" spans="1:11" ht="26.25" customHeight="1" x14ac:dyDescent="0.25">
      <c r="A93" s="2436" t="s">
        <v>13</v>
      </c>
      <c r="B93" s="2406" t="s">
        <v>1592</v>
      </c>
      <c r="C93" s="1230" t="s">
        <v>15</v>
      </c>
      <c r="D93" s="1199">
        <f>D94+D95</f>
        <v>16000</v>
      </c>
      <c r="E93" s="1199">
        <f>E94+E95</f>
        <v>16000</v>
      </c>
      <c r="F93" s="1199">
        <f t="shared" si="26"/>
        <v>100</v>
      </c>
      <c r="G93" s="2445" t="s">
        <v>2070</v>
      </c>
      <c r="H93" s="1199">
        <f>H94+H95</f>
        <v>16000</v>
      </c>
      <c r="I93" s="1199">
        <f t="shared" si="27"/>
        <v>100</v>
      </c>
      <c r="J93" s="2406"/>
    </row>
    <row r="94" spans="1:11" ht="75.75" customHeight="1" x14ac:dyDescent="0.25">
      <c r="A94" s="2437"/>
      <c r="B94" s="2407"/>
      <c r="C94" s="1230" t="s">
        <v>16</v>
      </c>
      <c r="D94" s="1199">
        <v>8000</v>
      </c>
      <c r="E94" s="1199">
        <v>8000</v>
      </c>
      <c r="F94" s="1199">
        <f t="shared" si="26"/>
        <v>100</v>
      </c>
      <c r="G94" s="2446"/>
      <c r="H94" s="1199">
        <v>8000</v>
      </c>
      <c r="I94" s="1199">
        <f t="shared" si="27"/>
        <v>100</v>
      </c>
      <c r="J94" s="2407"/>
    </row>
    <row r="95" spans="1:11" ht="94.5" customHeight="1" x14ac:dyDescent="0.25">
      <c r="A95" s="2438"/>
      <c r="B95" s="2408"/>
      <c r="C95" s="1230" t="s">
        <v>19</v>
      </c>
      <c r="D95" s="1199">
        <v>8000</v>
      </c>
      <c r="E95" s="1199">
        <v>8000</v>
      </c>
      <c r="F95" s="1199">
        <f t="shared" si="26"/>
        <v>100</v>
      </c>
      <c r="G95" s="2447"/>
      <c r="H95" s="1199">
        <v>8000</v>
      </c>
      <c r="I95" s="1199">
        <f t="shared" si="27"/>
        <v>100</v>
      </c>
      <c r="J95" s="2408"/>
    </row>
    <row r="96" spans="1:11" ht="19.5" customHeight="1" x14ac:dyDescent="0.25">
      <c r="A96" s="2451"/>
      <c r="B96" s="2433" t="s">
        <v>400</v>
      </c>
      <c r="C96" s="1229" t="s">
        <v>15</v>
      </c>
      <c r="D96" s="1194">
        <f>D97+D98</f>
        <v>17944.72</v>
      </c>
      <c r="E96" s="1194">
        <f>E97+E98</f>
        <v>17944.72</v>
      </c>
      <c r="F96" s="1194">
        <f>E96/D96*100</f>
        <v>100</v>
      </c>
      <c r="G96" s="2389"/>
      <c r="H96" s="1194">
        <f>H97+H98</f>
        <v>17944.72</v>
      </c>
      <c r="I96" s="1194">
        <f>H96/D96*100</f>
        <v>100</v>
      </c>
      <c r="J96" s="2419"/>
    </row>
    <row r="97" spans="1:10" ht="81" customHeight="1" x14ac:dyDescent="0.25">
      <c r="A97" s="2451"/>
      <c r="B97" s="2433"/>
      <c r="C97" s="1229" t="s">
        <v>16</v>
      </c>
      <c r="D97" s="1194">
        <f>D85+D91</f>
        <v>9361.2999999999993</v>
      </c>
      <c r="E97" s="1194">
        <f>E85+E91</f>
        <v>9361.2999999999993</v>
      </c>
      <c r="F97" s="1194">
        <f t="shared" ref="F97:F98" si="28">E97/D97*100</f>
        <v>100</v>
      </c>
      <c r="G97" s="2389"/>
      <c r="H97" s="1194">
        <f>H85+H91</f>
        <v>9361.2999999999993</v>
      </c>
      <c r="I97" s="1194">
        <f t="shared" ref="I97:I98" si="29">H97/D97*100</f>
        <v>100</v>
      </c>
      <c r="J97" s="2419"/>
    </row>
    <row r="98" spans="1:10" ht="97.5" customHeight="1" x14ac:dyDescent="0.25">
      <c r="A98" s="2451"/>
      <c r="B98" s="2433"/>
      <c r="C98" s="1229" t="s">
        <v>19</v>
      </c>
      <c r="D98" s="1194">
        <f>D86+D92</f>
        <v>8583.42</v>
      </c>
      <c r="E98" s="1194">
        <f>E95+E89</f>
        <v>8583.42</v>
      </c>
      <c r="F98" s="1194">
        <f t="shared" si="28"/>
        <v>100</v>
      </c>
      <c r="G98" s="2389"/>
      <c r="H98" s="1194">
        <f>H86+H92</f>
        <v>8583.42</v>
      </c>
      <c r="I98" s="1194">
        <f t="shared" si="29"/>
        <v>100</v>
      </c>
      <c r="J98" s="2419"/>
    </row>
    <row r="99" spans="1:10" ht="21" customHeight="1" x14ac:dyDescent="0.25">
      <c r="A99" s="1199"/>
      <c r="B99" s="2388" t="s">
        <v>1613</v>
      </c>
      <c r="C99" s="2388"/>
      <c r="D99" s="2388"/>
      <c r="E99" s="2388"/>
      <c r="F99" s="2388"/>
      <c r="G99" s="2388"/>
      <c r="H99" s="2388"/>
      <c r="I99" s="2388"/>
      <c r="J99" s="2388"/>
    </row>
    <row r="100" spans="1:10" s="33" customFormat="1" ht="93" hidden="1" customHeight="1" x14ac:dyDescent="0.3">
      <c r="A100" s="1219" t="s">
        <v>9</v>
      </c>
      <c r="B100" s="1193" t="s">
        <v>210</v>
      </c>
      <c r="C100" s="1193" t="s">
        <v>19</v>
      </c>
      <c r="D100" s="1194">
        <v>0</v>
      </c>
      <c r="E100" s="1194">
        <f>E101</f>
        <v>0</v>
      </c>
      <c r="F100" s="1194">
        <v>0</v>
      </c>
      <c r="G100" s="1234"/>
      <c r="H100" s="1194">
        <f>E100</f>
        <v>0</v>
      </c>
      <c r="I100" s="1194">
        <v>0</v>
      </c>
      <c r="J100" s="1212"/>
    </row>
    <row r="101" spans="1:10" ht="18" hidden="1" customHeight="1" x14ac:dyDescent="0.25">
      <c r="A101" s="1197" t="s">
        <v>21</v>
      </c>
      <c r="B101" s="1198" t="s">
        <v>211</v>
      </c>
      <c r="C101" s="1198" t="s">
        <v>19</v>
      </c>
      <c r="D101" s="1199">
        <v>0</v>
      </c>
      <c r="E101" s="1235">
        <v>0</v>
      </c>
      <c r="F101" s="1235">
        <v>0</v>
      </c>
      <c r="G101" s="1212"/>
      <c r="H101" s="1199">
        <f t="shared" ref="H101:I101" si="30">E101</f>
        <v>0</v>
      </c>
      <c r="I101" s="1235">
        <f t="shared" si="30"/>
        <v>0</v>
      </c>
      <c r="J101" s="1212"/>
    </row>
    <row r="102" spans="1:10" ht="18.75" customHeight="1" x14ac:dyDescent="0.25">
      <c r="A102" s="2449" t="s">
        <v>9</v>
      </c>
      <c r="B102" s="2450" t="s">
        <v>2071</v>
      </c>
      <c r="C102" s="1784" t="s">
        <v>1368</v>
      </c>
      <c r="D102" s="1778">
        <f>D103</f>
        <v>262170.24400000001</v>
      </c>
      <c r="E102" s="1785">
        <f>E103</f>
        <v>262170.23999999999</v>
      </c>
      <c r="F102" s="1785">
        <f t="shared" ref="F102:F107" si="31">E102/D102*100</f>
        <v>99.999998474273838</v>
      </c>
      <c r="G102" s="1786"/>
      <c r="H102" s="1778">
        <f>H103</f>
        <v>262170.23999999999</v>
      </c>
      <c r="I102" s="1785">
        <f t="shared" ref="I102:I107" si="32">H102/D102*100</f>
        <v>99.999998474273838</v>
      </c>
      <c r="J102" s="1787"/>
    </row>
    <row r="103" spans="1:10" ht="156.75" customHeight="1" x14ac:dyDescent="0.25">
      <c r="A103" s="2449"/>
      <c r="B103" s="2450"/>
      <c r="C103" s="1788" t="s">
        <v>19</v>
      </c>
      <c r="D103" s="1778">
        <f>D105</f>
        <v>262170.24400000001</v>
      </c>
      <c r="E103" s="1778">
        <f>E105</f>
        <v>262170.23999999999</v>
      </c>
      <c r="F103" s="1778">
        <f t="shared" si="31"/>
        <v>99.999998474273838</v>
      </c>
      <c r="G103" s="1778"/>
      <c r="H103" s="1778">
        <f>H105</f>
        <v>262170.23999999999</v>
      </c>
      <c r="I103" s="1778">
        <f t="shared" si="32"/>
        <v>99.999998474273838</v>
      </c>
      <c r="J103" s="1787"/>
    </row>
    <row r="104" spans="1:10" s="83" customFormat="1" ht="21.75" customHeight="1" x14ac:dyDescent="0.25">
      <c r="A104" s="2378" t="s">
        <v>21</v>
      </c>
      <c r="B104" s="2445" t="s">
        <v>1369</v>
      </c>
      <c r="C104" s="1200" t="s">
        <v>15</v>
      </c>
      <c r="D104" s="1199">
        <f>D105</f>
        <v>262170.24400000001</v>
      </c>
      <c r="E104" s="1199">
        <f>E105</f>
        <v>262170.23999999999</v>
      </c>
      <c r="F104" s="1235">
        <f t="shared" si="31"/>
        <v>99.999998474273838</v>
      </c>
      <c r="G104" s="1199"/>
      <c r="H104" s="1199">
        <f>H105</f>
        <v>262170.23999999999</v>
      </c>
      <c r="I104" s="1199">
        <f t="shared" si="32"/>
        <v>99.999998474273838</v>
      </c>
      <c r="J104" s="1212"/>
    </row>
    <row r="105" spans="1:10" ht="137.25" customHeight="1" x14ac:dyDescent="0.25">
      <c r="A105" s="2380"/>
      <c r="B105" s="2447"/>
      <c r="C105" s="1198" t="s">
        <v>19</v>
      </c>
      <c r="D105" s="1199">
        <v>262170.24400000001</v>
      </c>
      <c r="E105" s="1199">
        <v>262170.23999999999</v>
      </c>
      <c r="F105" s="1199">
        <f t="shared" si="31"/>
        <v>99.999998474273838</v>
      </c>
      <c r="G105" s="1223" t="s">
        <v>1356</v>
      </c>
      <c r="H105" s="1199">
        <f>E105</f>
        <v>262170.23999999999</v>
      </c>
      <c r="I105" s="1199">
        <f t="shared" si="32"/>
        <v>99.999998474273838</v>
      </c>
      <c r="J105" s="1201"/>
    </row>
    <row r="106" spans="1:10" ht="18.75" customHeight="1" x14ac:dyDescent="0.25">
      <c r="A106" s="2448"/>
      <c r="B106" s="2433" t="s">
        <v>357</v>
      </c>
      <c r="C106" s="1237" t="s">
        <v>15</v>
      </c>
      <c r="D106" s="1194">
        <f>D107</f>
        <v>262170.24400000001</v>
      </c>
      <c r="E106" s="1202">
        <f>E107</f>
        <v>262170.23999999999</v>
      </c>
      <c r="F106" s="1194">
        <f t="shared" si="31"/>
        <v>99.999998474273838</v>
      </c>
      <c r="G106" s="1238"/>
      <c r="H106" s="1202">
        <f>H107</f>
        <v>262170.23999999999</v>
      </c>
      <c r="I106" s="1194">
        <f t="shared" si="32"/>
        <v>99.999998474273838</v>
      </c>
      <c r="J106" s="1212"/>
    </row>
    <row r="107" spans="1:10" ht="101.25" customHeight="1" x14ac:dyDescent="0.25">
      <c r="A107" s="2448"/>
      <c r="B107" s="2433"/>
      <c r="C107" s="1237" t="s">
        <v>19</v>
      </c>
      <c r="D107" s="1194">
        <f>D105</f>
        <v>262170.24400000001</v>
      </c>
      <c r="E107" s="1194">
        <f>E102</f>
        <v>262170.23999999999</v>
      </c>
      <c r="F107" s="1194">
        <f t="shared" si="31"/>
        <v>99.999998474273838</v>
      </c>
      <c r="G107" s="1194"/>
      <c r="H107" s="1194">
        <f>H102</f>
        <v>262170.23999999999</v>
      </c>
      <c r="I107" s="1194">
        <f t="shared" si="32"/>
        <v>99.999998474273838</v>
      </c>
      <c r="J107" s="1239"/>
    </row>
    <row r="108" spans="1:10" ht="26.25" customHeight="1" x14ac:dyDescent="0.25">
      <c r="A108" s="2452" t="s">
        <v>1611</v>
      </c>
      <c r="B108" s="2453"/>
      <c r="C108" s="2453"/>
      <c r="D108" s="2453"/>
      <c r="E108" s="2453"/>
      <c r="F108" s="2453"/>
      <c r="G108" s="2453"/>
      <c r="H108" s="2453"/>
      <c r="I108" s="2453"/>
      <c r="J108" s="2454"/>
    </row>
    <row r="109" spans="1:10" ht="98.25" customHeight="1" x14ac:dyDescent="0.25">
      <c r="A109" s="1219" t="s">
        <v>9</v>
      </c>
      <c r="B109" s="1224" t="s">
        <v>1371</v>
      </c>
      <c r="C109" s="1229" t="s">
        <v>19</v>
      </c>
      <c r="D109" s="1194">
        <f t="shared" ref="D109" si="33">D110</f>
        <v>0</v>
      </c>
      <c r="E109" s="1194">
        <f>E110</f>
        <v>0</v>
      </c>
      <c r="F109" s="1194">
        <v>0</v>
      </c>
      <c r="G109" s="1194"/>
      <c r="H109" s="1194">
        <f t="shared" ref="H109:I111" si="34">E109</f>
        <v>0</v>
      </c>
      <c r="I109" s="1194">
        <f t="shared" si="34"/>
        <v>0</v>
      </c>
      <c r="J109" s="1240"/>
    </row>
    <row r="110" spans="1:10" ht="98.25" customHeight="1" x14ac:dyDescent="0.25">
      <c r="A110" s="1197" t="s">
        <v>21</v>
      </c>
      <c r="B110" s="1209" t="s">
        <v>1372</v>
      </c>
      <c r="C110" s="1230" t="s">
        <v>19</v>
      </c>
      <c r="D110" s="1199">
        <v>0</v>
      </c>
      <c r="E110" s="1199">
        <v>0</v>
      </c>
      <c r="F110" s="1235">
        <v>0</v>
      </c>
      <c r="G110" s="1209"/>
      <c r="H110" s="1199">
        <f t="shared" si="34"/>
        <v>0</v>
      </c>
      <c r="I110" s="1199">
        <f t="shared" si="34"/>
        <v>0</v>
      </c>
      <c r="J110" s="1209" t="s">
        <v>1578</v>
      </c>
    </row>
    <row r="111" spans="1:10" ht="99.75" customHeight="1" x14ac:dyDescent="0.25">
      <c r="A111" s="1774"/>
      <c r="B111" s="1779" t="s">
        <v>212</v>
      </c>
      <c r="C111" s="1780" t="s">
        <v>19</v>
      </c>
      <c r="D111" s="1778">
        <f>D109</f>
        <v>0</v>
      </c>
      <c r="E111" s="1778">
        <f>E109</f>
        <v>0</v>
      </c>
      <c r="F111" s="1778">
        <v>0</v>
      </c>
      <c r="G111" s="1778"/>
      <c r="H111" s="1778">
        <f t="shared" si="34"/>
        <v>0</v>
      </c>
      <c r="I111" s="1778">
        <f t="shared" si="34"/>
        <v>0</v>
      </c>
      <c r="J111" s="1792"/>
    </row>
    <row r="112" spans="1:10" ht="30.75" customHeight="1" x14ac:dyDescent="0.25">
      <c r="A112" s="2452" t="s">
        <v>1373</v>
      </c>
      <c r="B112" s="2453"/>
      <c r="C112" s="2453"/>
      <c r="D112" s="2453"/>
      <c r="E112" s="2453"/>
      <c r="F112" s="2453"/>
      <c r="G112" s="2453"/>
      <c r="H112" s="2453"/>
      <c r="I112" s="2453"/>
      <c r="J112" s="2454"/>
    </row>
    <row r="113" spans="1:10" ht="94.5" customHeight="1" x14ac:dyDescent="0.25">
      <c r="A113" s="1789" t="s">
        <v>9</v>
      </c>
      <c r="B113" s="1790" t="s">
        <v>1421</v>
      </c>
      <c r="C113" s="1777" t="s">
        <v>19</v>
      </c>
      <c r="D113" s="1778">
        <f>D114</f>
        <v>4365.5</v>
      </c>
      <c r="E113" s="1778">
        <f>E114+E116</f>
        <v>4360.0680000000002</v>
      </c>
      <c r="F113" s="1778">
        <f t="shared" ref="F113:F116" si="35">F114</f>
        <v>99.875569808727533</v>
      </c>
      <c r="G113" s="1778"/>
      <c r="H113" s="1778">
        <f t="shared" ref="H113:I119" si="36">E113</f>
        <v>4360.0680000000002</v>
      </c>
      <c r="I113" s="1778">
        <f t="shared" si="36"/>
        <v>99.875569808727533</v>
      </c>
      <c r="J113" s="1791"/>
    </row>
    <row r="114" spans="1:10" ht="139.5" customHeight="1" x14ac:dyDescent="0.25">
      <c r="A114" s="1197" t="s">
        <v>21</v>
      </c>
      <c r="B114" s="1209" t="s">
        <v>1374</v>
      </c>
      <c r="C114" s="1230" t="s">
        <v>19</v>
      </c>
      <c r="D114" s="1199">
        <v>4365.5</v>
      </c>
      <c r="E114" s="1199">
        <v>4360.0680000000002</v>
      </c>
      <c r="F114" s="1199">
        <f>E114/D114*100</f>
        <v>99.875569808727533</v>
      </c>
      <c r="G114" s="1209" t="s">
        <v>2482</v>
      </c>
      <c r="H114" s="1199">
        <f>E114</f>
        <v>4360.0680000000002</v>
      </c>
      <c r="I114" s="1199">
        <f t="shared" si="36"/>
        <v>99.875569808727533</v>
      </c>
      <c r="J114" s="1241"/>
    </row>
    <row r="115" spans="1:10" ht="95.25" hidden="1" customHeight="1" x14ac:dyDescent="0.25">
      <c r="A115" s="1197" t="s">
        <v>200</v>
      </c>
      <c r="B115" s="1201" t="s">
        <v>684</v>
      </c>
      <c r="C115" s="1230" t="s">
        <v>19</v>
      </c>
      <c r="D115" s="1199">
        <v>58279.5</v>
      </c>
      <c r="E115" s="1203">
        <v>12657.57</v>
      </c>
      <c r="F115" s="1199">
        <f>E115/D115*100</f>
        <v>21.718734718039791</v>
      </c>
      <c r="G115" s="1212" t="s">
        <v>685</v>
      </c>
      <c r="H115" s="1203">
        <f t="shared" si="36"/>
        <v>12657.57</v>
      </c>
      <c r="I115" s="1199">
        <f t="shared" si="36"/>
        <v>21.718734718039791</v>
      </c>
      <c r="J115" s="1242"/>
    </row>
    <row r="116" spans="1:10" ht="93" hidden="1" customHeight="1" x14ac:dyDescent="0.25">
      <c r="A116" s="1197" t="s">
        <v>26</v>
      </c>
      <c r="B116" s="1209" t="s">
        <v>686</v>
      </c>
      <c r="C116" s="1230" t="s">
        <v>19</v>
      </c>
      <c r="D116" s="1199">
        <f>D117+D118</f>
        <v>21400</v>
      </c>
      <c r="E116" s="1199">
        <f>E117+E118</f>
        <v>0</v>
      </c>
      <c r="F116" s="1199">
        <f t="shared" si="35"/>
        <v>0</v>
      </c>
      <c r="G116" s="1243" t="s">
        <v>683</v>
      </c>
      <c r="H116" s="1199">
        <f t="shared" si="36"/>
        <v>0</v>
      </c>
      <c r="I116" s="1199">
        <f t="shared" si="36"/>
        <v>0</v>
      </c>
      <c r="J116" s="1244"/>
    </row>
    <row r="117" spans="1:10" ht="93.75" hidden="1" customHeight="1" x14ac:dyDescent="0.25">
      <c r="A117" s="1197" t="s">
        <v>202</v>
      </c>
      <c r="B117" s="1201" t="s">
        <v>687</v>
      </c>
      <c r="C117" s="1230" t="s">
        <v>19</v>
      </c>
      <c r="D117" s="1199">
        <v>8000</v>
      </c>
      <c r="E117" s="1203">
        <v>0</v>
      </c>
      <c r="F117" s="1199">
        <f>E117/D117*100</f>
        <v>0</v>
      </c>
      <c r="G117" s="1212"/>
      <c r="H117" s="1203">
        <f t="shared" si="36"/>
        <v>0</v>
      </c>
      <c r="I117" s="1199">
        <f t="shared" si="36"/>
        <v>0</v>
      </c>
      <c r="J117" s="1242" t="s">
        <v>674</v>
      </c>
    </row>
    <row r="118" spans="1:10" ht="22.5" hidden="1" customHeight="1" x14ac:dyDescent="0.25">
      <c r="A118" s="1197" t="s">
        <v>203</v>
      </c>
      <c r="B118" s="1201" t="s">
        <v>791</v>
      </c>
      <c r="C118" s="1230" t="s">
        <v>19</v>
      </c>
      <c r="D118" s="1199">
        <v>13400</v>
      </c>
      <c r="E118" s="1203">
        <v>0</v>
      </c>
      <c r="F118" s="1199">
        <f>E118/D118*100</f>
        <v>0</v>
      </c>
      <c r="G118" s="1212"/>
      <c r="H118" s="1203">
        <f t="shared" si="36"/>
        <v>0</v>
      </c>
      <c r="I118" s="1199">
        <f t="shared" si="36"/>
        <v>0</v>
      </c>
      <c r="J118" s="1242" t="s">
        <v>688</v>
      </c>
    </row>
    <row r="119" spans="1:10" ht="103.5" customHeight="1" x14ac:dyDescent="0.25">
      <c r="A119" s="1774"/>
      <c r="B119" s="1779" t="s">
        <v>75</v>
      </c>
      <c r="C119" s="1780" t="s">
        <v>19</v>
      </c>
      <c r="D119" s="1778">
        <f>D113</f>
        <v>4365.5</v>
      </c>
      <c r="E119" s="1778">
        <f>E113</f>
        <v>4360.0680000000002</v>
      </c>
      <c r="F119" s="1778">
        <f>E119*100/D119</f>
        <v>99.875569808727533</v>
      </c>
      <c r="G119" s="1778"/>
      <c r="H119" s="1778">
        <f>E119</f>
        <v>4360.0680000000002</v>
      </c>
      <c r="I119" s="1778">
        <f t="shared" si="36"/>
        <v>99.875569808727533</v>
      </c>
      <c r="J119" s="1781"/>
    </row>
    <row r="120" spans="1:10" ht="20.25" customHeight="1" x14ac:dyDescent="0.25">
      <c r="A120" s="2430"/>
      <c r="B120" s="2430" t="s">
        <v>71</v>
      </c>
      <c r="C120" s="1777" t="s">
        <v>97</v>
      </c>
      <c r="D120" s="1778">
        <f>D121+D123+D122</f>
        <v>919113.57799999998</v>
      </c>
      <c r="E120" s="1778">
        <f>E121+E123+E122</f>
        <v>919097.65999999992</v>
      </c>
      <c r="F120" s="1778">
        <f>E120/D120*100</f>
        <v>99.998268113932696</v>
      </c>
      <c r="G120" s="2431"/>
      <c r="H120" s="1778">
        <f>H121+H123+H122</f>
        <v>919097.65999999992</v>
      </c>
      <c r="I120" s="1778">
        <f>F120</f>
        <v>99.998268113932696</v>
      </c>
      <c r="J120" s="2455"/>
    </row>
    <row r="121" spans="1:10" ht="55.5" customHeight="1" x14ac:dyDescent="0.25">
      <c r="A121" s="2430"/>
      <c r="B121" s="2430"/>
      <c r="C121" s="1777" t="s">
        <v>204</v>
      </c>
      <c r="D121" s="1778">
        <f>D33+D74</f>
        <v>3715.933</v>
      </c>
      <c r="E121" s="1778">
        <f>E33+E74</f>
        <v>3715.933</v>
      </c>
      <c r="F121" s="1778">
        <f>E121*100/D121</f>
        <v>100</v>
      </c>
      <c r="G121" s="2431"/>
      <c r="H121" s="1778">
        <f>E121</f>
        <v>3715.933</v>
      </c>
      <c r="I121" s="1778">
        <f>F121</f>
        <v>100</v>
      </c>
      <c r="J121" s="2455"/>
    </row>
    <row r="122" spans="1:10" ht="78.75" customHeight="1" x14ac:dyDescent="0.25">
      <c r="A122" s="2430"/>
      <c r="B122" s="2430"/>
      <c r="C122" s="1782" t="s">
        <v>16</v>
      </c>
      <c r="D122" s="1778">
        <f>D17+D34+D75+D97</f>
        <v>43248.342000000004</v>
      </c>
      <c r="E122" s="1778">
        <f>E97+E75+E34+E17</f>
        <v>43248.342000000004</v>
      </c>
      <c r="F122" s="1778">
        <f>E122/D122*100</f>
        <v>100</v>
      </c>
      <c r="G122" s="2431"/>
      <c r="H122" s="1778">
        <f>E122</f>
        <v>43248.342000000004</v>
      </c>
      <c r="I122" s="1778">
        <f>H122/D122*100</f>
        <v>100</v>
      </c>
      <c r="J122" s="2455"/>
    </row>
    <row r="123" spans="1:10" ht="102.75" customHeight="1" x14ac:dyDescent="0.25">
      <c r="A123" s="2430"/>
      <c r="B123" s="2430"/>
      <c r="C123" s="1777" t="s">
        <v>19</v>
      </c>
      <c r="D123" s="1778">
        <f>D16+D35+D76+D98+D107+D111+D119</f>
        <v>872149.30300000007</v>
      </c>
      <c r="E123" s="1778">
        <f>E119+E107+E98+E76+E35+E16</f>
        <v>872133.38500000001</v>
      </c>
      <c r="F123" s="1778">
        <f>E123*100/D123</f>
        <v>99.998174853784178</v>
      </c>
      <c r="G123" s="2431"/>
      <c r="H123" s="1778">
        <f>E123</f>
        <v>872133.38500000001</v>
      </c>
      <c r="I123" s="1778">
        <f>F123</f>
        <v>99.998174853784178</v>
      </c>
      <c r="J123" s="2455"/>
    </row>
    <row r="124" spans="1:10" ht="18.75" x14ac:dyDescent="0.3">
      <c r="A124" s="411"/>
      <c r="B124" s="1181"/>
      <c r="C124" s="412"/>
      <c r="D124" s="606"/>
      <c r="E124" s="606"/>
      <c r="F124" s="414"/>
      <c r="G124" s="415"/>
      <c r="H124" s="606"/>
      <c r="I124" s="413"/>
      <c r="J124" s="416"/>
    </row>
  </sheetData>
  <mergeCells count="90">
    <mergeCell ref="A108:J108"/>
    <mergeCell ref="A112:J112"/>
    <mergeCell ref="A120:A123"/>
    <mergeCell ref="B120:B123"/>
    <mergeCell ref="G120:G123"/>
    <mergeCell ref="J120:J123"/>
    <mergeCell ref="A106:A107"/>
    <mergeCell ref="B106:B107"/>
    <mergeCell ref="A93:A95"/>
    <mergeCell ref="B93:B95"/>
    <mergeCell ref="G93:G95"/>
    <mergeCell ref="B99:J99"/>
    <mergeCell ref="A102:A103"/>
    <mergeCell ref="B102:B103"/>
    <mergeCell ref="A104:A105"/>
    <mergeCell ref="B104:B105"/>
    <mergeCell ref="J93:J95"/>
    <mergeCell ref="A96:A98"/>
    <mergeCell ref="B96:B98"/>
    <mergeCell ref="G96:G98"/>
    <mergeCell ref="J96:J98"/>
    <mergeCell ref="A87:A89"/>
    <mergeCell ref="B87:B89"/>
    <mergeCell ref="G87:G89"/>
    <mergeCell ref="J87:J89"/>
    <mergeCell ref="A90:A92"/>
    <mergeCell ref="B90:B92"/>
    <mergeCell ref="G90:G92"/>
    <mergeCell ref="J90:J92"/>
    <mergeCell ref="A82:A83"/>
    <mergeCell ref="B82:B83"/>
    <mergeCell ref="G82:G83"/>
    <mergeCell ref="J82:J83"/>
    <mergeCell ref="A84:A86"/>
    <mergeCell ref="B84:B86"/>
    <mergeCell ref="A73:A76"/>
    <mergeCell ref="B73:B76"/>
    <mergeCell ref="G73:G76"/>
    <mergeCell ref="J73:J76"/>
    <mergeCell ref="A77:J77"/>
    <mergeCell ref="A61:A64"/>
    <mergeCell ref="B61:B64"/>
    <mergeCell ref="G61:G63"/>
    <mergeCell ref="J61:J63"/>
    <mergeCell ref="A78:A81"/>
    <mergeCell ref="B78:B81"/>
    <mergeCell ref="G78:G81"/>
    <mergeCell ref="J78:J81"/>
    <mergeCell ref="A65:A68"/>
    <mergeCell ref="B65:B68"/>
    <mergeCell ref="G65:G68"/>
    <mergeCell ref="J65:J68"/>
    <mergeCell ref="A69:A72"/>
    <mergeCell ref="B69:B72"/>
    <mergeCell ref="G69:G72"/>
    <mergeCell ref="J69:J72"/>
    <mergeCell ref="B36:J36"/>
    <mergeCell ref="A46:A49"/>
    <mergeCell ref="B46:B49"/>
    <mergeCell ref="G46:G49"/>
    <mergeCell ref="J46:J49"/>
    <mergeCell ref="A37:A40"/>
    <mergeCell ref="B37:B40"/>
    <mergeCell ref="G37:G40"/>
    <mergeCell ref="J37:J40"/>
    <mergeCell ref="B18:J18"/>
    <mergeCell ref="A19:A22"/>
    <mergeCell ref="B19:B22"/>
    <mergeCell ref="G19:G22"/>
    <mergeCell ref="J19:J22"/>
    <mergeCell ref="A27:A30"/>
    <mergeCell ref="B27:B30"/>
    <mergeCell ref="G27:G30"/>
    <mergeCell ref="J27:J30"/>
    <mergeCell ref="A32:A35"/>
    <mergeCell ref="B32:B35"/>
    <mergeCell ref="G32:G35"/>
    <mergeCell ref="J32:J35"/>
    <mergeCell ref="J15:J17"/>
    <mergeCell ref="A2:J2"/>
    <mergeCell ref="A3:J3"/>
    <mergeCell ref="A4:J4"/>
    <mergeCell ref="A5:J5"/>
    <mergeCell ref="A6:J6"/>
    <mergeCell ref="A9:J9"/>
    <mergeCell ref="A10:A12"/>
    <mergeCell ref="B10:B12"/>
    <mergeCell ref="A15:A17"/>
    <mergeCell ref="B15:B17"/>
    <mergeCell ref="G15:G17"/>
  </mergeCells>
  <pageMargins left="0.78740157480314965" right="0.39370078740157483" top="0.78740157480314965" bottom="0.78740157480314965" header="0.51181102362204722" footer="0.39370078740157483"/>
  <pageSetup paperSize="9" scale="62" firstPageNumber="29" fitToHeight="0" orientation="landscape" useFirstPageNumber="1" r:id="rId1"/>
  <headerFooter alignWithMargins="0">
    <oddFooter>&amp;R&amp;"Times New Roman,обычный"&amp;14&amp;P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24"/>
  <sheetViews>
    <sheetView view="pageBreakPreview" topLeftCell="A7" zoomScale="75" zoomScaleNormal="68" zoomScaleSheetLayoutView="75" workbookViewId="0">
      <selection activeCell="J15" sqref="J15"/>
    </sheetView>
  </sheetViews>
  <sheetFormatPr defaultRowHeight="18" x14ac:dyDescent="0.25"/>
  <cols>
    <col min="1" max="1" width="6.42578125" style="986" customWidth="1"/>
    <col min="2" max="2" width="77.28515625" style="986" customWidth="1"/>
    <col min="3" max="3" width="12.28515625" style="986" customWidth="1"/>
    <col min="4" max="6" width="15.7109375" style="986" customWidth="1"/>
    <col min="7" max="7" width="70.28515625" style="986" customWidth="1"/>
    <col min="8" max="251" width="9.140625" style="986"/>
    <col min="252" max="252" width="5.7109375" style="986" customWidth="1"/>
    <col min="253" max="253" width="37.7109375" style="986" customWidth="1"/>
    <col min="254" max="254" width="15.7109375" style="986" customWidth="1"/>
    <col min="255" max="255" width="12.28515625" style="986" customWidth="1"/>
    <col min="256" max="258" width="15.7109375" style="986" customWidth="1"/>
    <col min="259" max="259" width="30.7109375" style="986" customWidth="1"/>
    <col min="260" max="260" width="13.7109375" style="986" customWidth="1"/>
    <col min="261" max="261" width="21" style="986" customWidth="1"/>
    <col min="262" max="263" width="15.7109375" style="986" customWidth="1"/>
    <col min="264" max="507" width="9.140625" style="986"/>
    <col min="508" max="508" width="5.7109375" style="986" customWidth="1"/>
    <col min="509" max="509" width="37.7109375" style="986" customWidth="1"/>
    <col min="510" max="510" width="15.7109375" style="986" customWidth="1"/>
    <col min="511" max="511" width="12.28515625" style="986" customWidth="1"/>
    <col min="512" max="514" width="15.7109375" style="986" customWidth="1"/>
    <col min="515" max="515" width="30.7109375" style="986" customWidth="1"/>
    <col min="516" max="516" width="13.7109375" style="986" customWidth="1"/>
    <col min="517" max="517" width="21" style="986" customWidth="1"/>
    <col min="518" max="519" width="15.7109375" style="986" customWidth="1"/>
    <col min="520" max="763" width="9.140625" style="986"/>
    <col min="764" max="764" width="5.7109375" style="986" customWidth="1"/>
    <col min="765" max="765" width="37.7109375" style="986" customWidth="1"/>
    <col min="766" max="766" width="15.7109375" style="986" customWidth="1"/>
    <col min="767" max="767" width="12.28515625" style="986" customWidth="1"/>
    <col min="768" max="770" width="15.7109375" style="986" customWidth="1"/>
    <col min="771" max="771" width="30.7109375" style="986" customWidth="1"/>
    <col min="772" max="772" width="13.7109375" style="986" customWidth="1"/>
    <col min="773" max="773" width="21" style="986" customWidth="1"/>
    <col min="774" max="775" width="15.7109375" style="986" customWidth="1"/>
    <col min="776" max="1019" width="9.140625" style="986"/>
    <col min="1020" max="1020" width="5.7109375" style="986" customWidth="1"/>
    <col min="1021" max="1021" width="37.7109375" style="986" customWidth="1"/>
    <col min="1022" max="1022" width="15.7109375" style="986" customWidth="1"/>
    <col min="1023" max="1023" width="12.28515625" style="986" customWidth="1"/>
    <col min="1024" max="1026" width="15.7109375" style="986" customWidth="1"/>
    <col min="1027" max="1027" width="30.7109375" style="986" customWidth="1"/>
    <col min="1028" max="1028" width="13.7109375" style="986" customWidth="1"/>
    <col min="1029" max="1029" width="21" style="986" customWidth="1"/>
    <col min="1030" max="1031" width="15.7109375" style="986" customWidth="1"/>
    <col min="1032" max="1275" width="9.140625" style="986"/>
    <col min="1276" max="1276" width="5.7109375" style="986" customWidth="1"/>
    <col min="1277" max="1277" width="37.7109375" style="986" customWidth="1"/>
    <col min="1278" max="1278" width="15.7109375" style="986" customWidth="1"/>
    <col min="1279" max="1279" width="12.28515625" style="986" customWidth="1"/>
    <col min="1280" max="1282" width="15.7109375" style="986" customWidth="1"/>
    <col min="1283" max="1283" width="30.7109375" style="986" customWidth="1"/>
    <col min="1284" max="1284" width="13.7109375" style="986" customWidth="1"/>
    <col min="1285" max="1285" width="21" style="986" customWidth="1"/>
    <col min="1286" max="1287" width="15.7109375" style="986" customWidth="1"/>
    <col min="1288" max="1531" width="9.140625" style="986"/>
    <col min="1532" max="1532" width="5.7109375" style="986" customWidth="1"/>
    <col min="1533" max="1533" width="37.7109375" style="986" customWidth="1"/>
    <col min="1534" max="1534" width="15.7109375" style="986" customWidth="1"/>
    <col min="1535" max="1535" width="12.28515625" style="986" customWidth="1"/>
    <col min="1536" max="1538" width="15.7109375" style="986" customWidth="1"/>
    <col min="1539" max="1539" width="30.7109375" style="986" customWidth="1"/>
    <col min="1540" max="1540" width="13.7109375" style="986" customWidth="1"/>
    <col min="1541" max="1541" width="21" style="986" customWidth="1"/>
    <col min="1542" max="1543" width="15.7109375" style="986" customWidth="1"/>
    <col min="1544" max="1787" width="9.140625" style="986"/>
    <col min="1788" max="1788" width="5.7109375" style="986" customWidth="1"/>
    <col min="1789" max="1789" width="37.7109375" style="986" customWidth="1"/>
    <col min="1790" max="1790" width="15.7109375" style="986" customWidth="1"/>
    <col min="1791" max="1791" width="12.28515625" style="986" customWidth="1"/>
    <col min="1792" max="1794" width="15.7109375" style="986" customWidth="1"/>
    <col min="1795" max="1795" width="30.7109375" style="986" customWidth="1"/>
    <col min="1796" max="1796" width="13.7109375" style="986" customWidth="1"/>
    <col min="1797" max="1797" width="21" style="986" customWidth="1"/>
    <col min="1798" max="1799" width="15.7109375" style="986" customWidth="1"/>
    <col min="1800" max="2043" width="9.140625" style="986"/>
    <col min="2044" max="2044" width="5.7109375" style="986" customWidth="1"/>
    <col min="2045" max="2045" width="37.7109375" style="986" customWidth="1"/>
    <col min="2046" max="2046" width="15.7109375" style="986" customWidth="1"/>
    <col min="2047" max="2047" width="12.28515625" style="986" customWidth="1"/>
    <col min="2048" max="2050" width="15.7109375" style="986" customWidth="1"/>
    <col min="2051" max="2051" width="30.7109375" style="986" customWidth="1"/>
    <col min="2052" max="2052" width="13.7109375" style="986" customWidth="1"/>
    <col min="2053" max="2053" width="21" style="986" customWidth="1"/>
    <col min="2054" max="2055" width="15.7109375" style="986" customWidth="1"/>
    <col min="2056" max="2299" width="9.140625" style="986"/>
    <col min="2300" max="2300" width="5.7109375" style="986" customWidth="1"/>
    <col min="2301" max="2301" width="37.7109375" style="986" customWidth="1"/>
    <col min="2302" max="2302" width="15.7109375" style="986" customWidth="1"/>
    <col min="2303" max="2303" width="12.28515625" style="986" customWidth="1"/>
    <col min="2304" max="2306" width="15.7109375" style="986" customWidth="1"/>
    <col min="2307" max="2307" width="30.7109375" style="986" customWidth="1"/>
    <col min="2308" max="2308" width="13.7109375" style="986" customWidth="1"/>
    <col min="2309" max="2309" width="21" style="986" customWidth="1"/>
    <col min="2310" max="2311" width="15.7109375" style="986" customWidth="1"/>
    <col min="2312" max="2555" width="9.140625" style="986"/>
    <col min="2556" max="2556" width="5.7109375" style="986" customWidth="1"/>
    <col min="2557" max="2557" width="37.7109375" style="986" customWidth="1"/>
    <col min="2558" max="2558" width="15.7109375" style="986" customWidth="1"/>
    <col min="2559" max="2559" width="12.28515625" style="986" customWidth="1"/>
    <col min="2560" max="2562" width="15.7109375" style="986" customWidth="1"/>
    <col min="2563" max="2563" width="30.7109375" style="986" customWidth="1"/>
    <col min="2564" max="2564" width="13.7109375" style="986" customWidth="1"/>
    <col min="2565" max="2565" width="21" style="986" customWidth="1"/>
    <col min="2566" max="2567" width="15.7109375" style="986" customWidth="1"/>
    <col min="2568" max="2811" width="9.140625" style="986"/>
    <col min="2812" max="2812" width="5.7109375" style="986" customWidth="1"/>
    <col min="2813" max="2813" width="37.7109375" style="986" customWidth="1"/>
    <col min="2814" max="2814" width="15.7109375" style="986" customWidth="1"/>
    <col min="2815" max="2815" width="12.28515625" style="986" customWidth="1"/>
    <col min="2816" max="2818" width="15.7109375" style="986" customWidth="1"/>
    <col min="2819" max="2819" width="30.7109375" style="986" customWidth="1"/>
    <col min="2820" max="2820" width="13.7109375" style="986" customWidth="1"/>
    <col min="2821" max="2821" width="21" style="986" customWidth="1"/>
    <col min="2822" max="2823" width="15.7109375" style="986" customWidth="1"/>
    <col min="2824" max="3067" width="9.140625" style="986"/>
    <col min="3068" max="3068" width="5.7109375" style="986" customWidth="1"/>
    <col min="3069" max="3069" width="37.7109375" style="986" customWidth="1"/>
    <col min="3070" max="3070" width="15.7109375" style="986" customWidth="1"/>
    <col min="3071" max="3071" width="12.28515625" style="986" customWidth="1"/>
    <col min="3072" max="3074" width="15.7109375" style="986" customWidth="1"/>
    <col min="3075" max="3075" width="30.7109375" style="986" customWidth="1"/>
    <col min="3076" max="3076" width="13.7109375" style="986" customWidth="1"/>
    <col min="3077" max="3077" width="21" style="986" customWidth="1"/>
    <col min="3078" max="3079" width="15.7109375" style="986" customWidth="1"/>
    <col min="3080" max="3323" width="9.140625" style="986"/>
    <col min="3324" max="3324" width="5.7109375" style="986" customWidth="1"/>
    <col min="3325" max="3325" width="37.7109375" style="986" customWidth="1"/>
    <col min="3326" max="3326" width="15.7109375" style="986" customWidth="1"/>
    <col min="3327" max="3327" width="12.28515625" style="986" customWidth="1"/>
    <col min="3328" max="3330" width="15.7109375" style="986" customWidth="1"/>
    <col min="3331" max="3331" width="30.7109375" style="986" customWidth="1"/>
    <col min="3332" max="3332" width="13.7109375" style="986" customWidth="1"/>
    <col min="3333" max="3333" width="21" style="986" customWidth="1"/>
    <col min="3334" max="3335" width="15.7109375" style="986" customWidth="1"/>
    <col min="3336" max="3579" width="9.140625" style="986"/>
    <col min="3580" max="3580" width="5.7109375" style="986" customWidth="1"/>
    <col min="3581" max="3581" width="37.7109375" style="986" customWidth="1"/>
    <col min="3582" max="3582" width="15.7109375" style="986" customWidth="1"/>
    <col min="3583" max="3583" width="12.28515625" style="986" customWidth="1"/>
    <col min="3584" max="3586" width="15.7109375" style="986" customWidth="1"/>
    <col min="3587" max="3587" width="30.7109375" style="986" customWidth="1"/>
    <col min="3588" max="3588" width="13.7109375" style="986" customWidth="1"/>
    <col min="3589" max="3589" width="21" style="986" customWidth="1"/>
    <col min="3590" max="3591" width="15.7109375" style="986" customWidth="1"/>
    <col min="3592" max="3835" width="9.140625" style="986"/>
    <col min="3836" max="3836" width="5.7109375" style="986" customWidth="1"/>
    <col min="3837" max="3837" width="37.7109375" style="986" customWidth="1"/>
    <col min="3838" max="3838" width="15.7109375" style="986" customWidth="1"/>
    <col min="3839" max="3839" width="12.28515625" style="986" customWidth="1"/>
    <col min="3840" max="3842" width="15.7109375" style="986" customWidth="1"/>
    <col min="3843" max="3843" width="30.7109375" style="986" customWidth="1"/>
    <col min="3844" max="3844" width="13.7109375" style="986" customWidth="1"/>
    <col min="3845" max="3845" width="21" style="986" customWidth="1"/>
    <col min="3846" max="3847" width="15.7109375" style="986" customWidth="1"/>
    <col min="3848" max="4091" width="9.140625" style="986"/>
    <col min="4092" max="4092" width="5.7109375" style="986" customWidth="1"/>
    <col min="4093" max="4093" width="37.7109375" style="986" customWidth="1"/>
    <col min="4094" max="4094" width="15.7109375" style="986" customWidth="1"/>
    <col min="4095" max="4095" width="12.28515625" style="986" customWidth="1"/>
    <col min="4096" max="4098" width="15.7109375" style="986" customWidth="1"/>
    <col min="4099" max="4099" width="30.7109375" style="986" customWidth="1"/>
    <col min="4100" max="4100" width="13.7109375" style="986" customWidth="1"/>
    <col min="4101" max="4101" width="21" style="986" customWidth="1"/>
    <col min="4102" max="4103" width="15.7109375" style="986" customWidth="1"/>
    <col min="4104" max="4347" width="9.140625" style="986"/>
    <col min="4348" max="4348" width="5.7109375" style="986" customWidth="1"/>
    <col min="4349" max="4349" width="37.7109375" style="986" customWidth="1"/>
    <col min="4350" max="4350" width="15.7109375" style="986" customWidth="1"/>
    <col min="4351" max="4351" width="12.28515625" style="986" customWidth="1"/>
    <col min="4352" max="4354" width="15.7109375" style="986" customWidth="1"/>
    <col min="4355" max="4355" width="30.7109375" style="986" customWidth="1"/>
    <col min="4356" max="4356" width="13.7109375" style="986" customWidth="1"/>
    <col min="4357" max="4357" width="21" style="986" customWidth="1"/>
    <col min="4358" max="4359" width="15.7109375" style="986" customWidth="1"/>
    <col min="4360" max="4603" width="9.140625" style="986"/>
    <col min="4604" max="4604" width="5.7109375" style="986" customWidth="1"/>
    <col min="4605" max="4605" width="37.7109375" style="986" customWidth="1"/>
    <col min="4606" max="4606" width="15.7109375" style="986" customWidth="1"/>
    <col min="4607" max="4607" width="12.28515625" style="986" customWidth="1"/>
    <col min="4608" max="4610" width="15.7109375" style="986" customWidth="1"/>
    <col min="4611" max="4611" width="30.7109375" style="986" customWidth="1"/>
    <col min="4612" max="4612" width="13.7109375" style="986" customWidth="1"/>
    <col min="4613" max="4613" width="21" style="986" customWidth="1"/>
    <col min="4614" max="4615" width="15.7109375" style="986" customWidth="1"/>
    <col min="4616" max="4859" width="9.140625" style="986"/>
    <col min="4860" max="4860" width="5.7109375" style="986" customWidth="1"/>
    <col min="4861" max="4861" width="37.7109375" style="986" customWidth="1"/>
    <col min="4862" max="4862" width="15.7109375" style="986" customWidth="1"/>
    <col min="4863" max="4863" width="12.28515625" style="986" customWidth="1"/>
    <col min="4864" max="4866" width="15.7109375" style="986" customWidth="1"/>
    <col min="4867" max="4867" width="30.7109375" style="986" customWidth="1"/>
    <col min="4868" max="4868" width="13.7109375" style="986" customWidth="1"/>
    <col min="4869" max="4869" width="21" style="986" customWidth="1"/>
    <col min="4870" max="4871" width="15.7109375" style="986" customWidth="1"/>
    <col min="4872" max="5115" width="9.140625" style="986"/>
    <col min="5116" max="5116" width="5.7109375" style="986" customWidth="1"/>
    <col min="5117" max="5117" width="37.7109375" style="986" customWidth="1"/>
    <col min="5118" max="5118" width="15.7109375" style="986" customWidth="1"/>
    <col min="5119" max="5119" width="12.28515625" style="986" customWidth="1"/>
    <col min="5120" max="5122" width="15.7109375" style="986" customWidth="1"/>
    <col min="5123" max="5123" width="30.7109375" style="986" customWidth="1"/>
    <col min="5124" max="5124" width="13.7109375" style="986" customWidth="1"/>
    <col min="5125" max="5125" width="21" style="986" customWidth="1"/>
    <col min="5126" max="5127" width="15.7109375" style="986" customWidth="1"/>
    <col min="5128" max="5371" width="9.140625" style="986"/>
    <col min="5372" max="5372" width="5.7109375" style="986" customWidth="1"/>
    <col min="5373" max="5373" width="37.7109375" style="986" customWidth="1"/>
    <col min="5374" max="5374" width="15.7109375" style="986" customWidth="1"/>
    <col min="5375" max="5375" width="12.28515625" style="986" customWidth="1"/>
    <col min="5376" max="5378" width="15.7109375" style="986" customWidth="1"/>
    <col min="5379" max="5379" width="30.7109375" style="986" customWidth="1"/>
    <col min="5380" max="5380" width="13.7109375" style="986" customWidth="1"/>
    <col min="5381" max="5381" width="21" style="986" customWidth="1"/>
    <col min="5382" max="5383" width="15.7109375" style="986" customWidth="1"/>
    <col min="5384" max="5627" width="9.140625" style="986"/>
    <col min="5628" max="5628" width="5.7109375" style="986" customWidth="1"/>
    <col min="5629" max="5629" width="37.7109375" style="986" customWidth="1"/>
    <col min="5630" max="5630" width="15.7109375" style="986" customWidth="1"/>
    <col min="5631" max="5631" width="12.28515625" style="986" customWidth="1"/>
    <col min="5632" max="5634" width="15.7109375" style="986" customWidth="1"/>
    <col min="5635" max="5635" width="30.7109375" style="986" customWidth="1"/>
    <col min="5636" max="5636" width="13.7109375" style="986" customWidth="1"/>
    <col min="5637" max="5637" width="21" style="986" customWidth="1"/>
    <col min="5638" max="5639" width="15.7109375" style="986" customWidth="1"/>
    <col min="5640" max="5883" width="9.140625" style="986"/>
    <col min="5884" max="5884" width="5.7109375" style="986" customWidth="1"/>
    <col min="5885" max="5885" width="37.7109375" style="986" customWidth="1"/>
    <col min="5886" max="5886" width="15.7109375" style="986" customWidth="1"/>
    <col min="5887" max="5887" width="12.28515625" style="986" customWidth="1"/>
    <col min="5888" max="5890" width="15.7109375" style="986" customWidth="1"/>
    <col min="5891" max="5891" width="30.7109375" style="986" customWidth="1"/>
    <col min="5892" max="5892" width="13.7109375" style="986" customWidth="1"/>
    <col min="5893" max="5893" width="21" style="986" customWidth="1"/>
    <col min="5894" max="5895" width="15.7109375" style="986" customWidth="1"/>
    <col min="5896" max="6139" width="9.140625" style="986"/>
    <col min="6140" max="6140" width="5.7109375" style="986" customWidth="1"/>
    <col min="6141" max="6141" width="37.7109375" style="986" customWidth="1"/>
    <col min="6142" max="6142" width="15.7109375" style="986" customWidth="1"/>
    <col min="6143" max="6143" width="12.28515625" style="986" customWidth="1"/>
    <col min="6144" max="6146" width="15.7109375" style="986" customWidth="1"/>
    <col min="6147" max="6147" width="30.7109375" style="986" customWidth="1"/>
    <col min="6148" max="6148" width="13.7109375" style="986" customWidth="1"/>
    <col min="6149" max="6149" width="21" style="986" customWidth="1"/>
    <col min="6150" max="6151" width="15.7109375" style="986" customWidth="1"/>
    <col min="6152" max="6395" width="9.140625" style="986"/>
    <col min="6396" max="6396" width="5.7109375" style="986" customWidth="1"/>
    <col min="6397" max="6397" width="37.7109375" style="986" customWidth="1"/>
    <col min="6398" max="6398" width="15.7109375" style="986" customWidth="1"/>
    <col min="6399" max="6399" width="12.28515625" style="986" customWidth="1"/>
    <col min="6400" max="6402" width="15.7109375" style="986" customWidth="1"/>
    <col min="6403" max="6403" width="30.7109375" style="986" customWidth="1"/>
    <col min="6404" max="6404" width="13.7109375" style="986" customWidth="1"/>
    <col min="6405" max="6405" width="21" style="986" customWidth="1"/>
    <col min="6406" max="6407" width="15.7109375" style="986" customWidth="1"/>
    <col min="6408" max="6651" width="9.140625" style="986"/>
    <col min="6652" max="6652" width="5.7109375" style="986" customWidth="1"/>
    <col min="6653" max="6653" width="37.7109375" style="986" customWidth="1"/>
    <col min="6654" max="6654" width="15.7109375" style="986" customWidth="1"/>
    <col min="6655" max="6655" width="12.28515625" style="986" customWidth="1"/>
    <col min="6656" max="6658" width="15.7109375" style="986" customWidth="1"/>
    <col min="6659" max="6659" width="30.7109375" style="986" customWidth="1"/>
    <col min="6660" max="6660" width="13.7109375" style="986" customWidth="1"/>
    <col min="6661" max="6661" width="21" style="986" customWidth="1"/>
    <col min="6662" max="6663" width="15.7109375" style="986" customWidth="1"/>
    <col min="6664" max="6907" width="9.140625" style="986"/>
    <col min="6908" max="6908" width="5.7109375" style="986" customWidth="1"/>
    <col min="6909" max="6909" width="37.7109375" style="986" customWidth="1"/>
    <col min="6910" max="6910" width="15.7109375" style="986" customWidth="1"/>
    <col min="6911" max="6911" width="12.28515625" style="986" customWidth="1"/>
    <col min="6912" max="6914" width="15.7109375" style="986" customWidth="1"/>
    <col min="6915" max="6915" width="30.7109375" style="986" customWidth="1"/>
    <col min="6916" max="6916" width="13.7109375" style="986" customWidth="1"/>
    <col min="6917" max="6917" width="21" style="986" customWidth="1"/>
    <col min="6918" max="6919" width="15.7109375" style="986" customWidth="1"/>
    <col min="6920" max="7163" width="9.140625" style="986"/>
    <col min="7164" max="7164" width="5.7109375" style="986" customWidth="1"/>
    <col min="7165" max="7165" width="37.7109375" style="986" customWidth="1"/>
    <col min="7166" max="7166" width="15.7109375" style="986" customWidth="1"/>
    <col min="7167" max="7167" width="12.28515625" style="986" customWidth="1"/>
    <col min="7168" max="7170" width="15.7109375" style="986" customWidth="1"/>
    <col min="7171" max="7171" width="30.7109375" style="986" customWidth="1"/>
    <col min="7172" max="7172" width="13.7109375" style="986" customWidth="1"/>
    <col min="7173" max="7173" width="21" style="986" customWidth="1"/>
    <col min="7174" max="7175" width="15.7109375" style="986" customWidth="1"/>
    <col min="7176" max="7419" width="9.140625" style="986"/>
    <col min="7420" max="7420" width="5.7109375" style="986" customWidth="1"/>
    <col min="7421" max="7421" width="37.7109375" style="986" customWidth="1"/>
    <col min="7422" max="7422" width="15.7109375" style="986" customWidth="1"/>
    <col min="7423" max="7423" width="12.28515625" style="986" customWidth="1"/>
    <col min="7424" max="7426" width="15.7109375" style="986" customWidth="1"/>
    <col min="7427" max="7427" width="30.7109375" style="986" customWidth="1"/>
    <col min="7428" max="7428" width="13.7109375" style="986" customWidth="1"/>
    <col min="7429" max="7429" width="21" style="986" customWidth="1"/>
    <col min="7430" max="7431" width="15.7109375" style="986" customWidth="1"/>
    <col min="7432" max="7675" width="9.140625" style="986"/>
    <col min="7676" max="7676" width="5.7109375" style="986" customWidth="1"/>
    <col min="7677" max="7677" width="37.7109375" style="986" customWidth="1"/>
    <col min="7678" max="7678" width="15.7109375" style="986" customWidth="1"/>
    <col min="7679" max="7679" width="12.28515625" style="986" customWidth="1"/>
    <col min="7680" max="7682" width="15.7109375" style="986" customWidth="1"/>
    <col min="7683" max="7683" width="30.7109375" style="986" customWidth="1"/>
    <col min="7684" max="7684" width="13.7109375" style="986" customWidth="1"/>
    <col min="7685" max="7685" width="21" style="986" customWidth="1"/>
    <col min="7686" max="7687" width="15.7109375" style="986" customWidth="1"/>
    <col min="7688" max="7931" width="9.140625" style="986"/>
    <col min="7932" max="7932" width="5.7109375" style="986" customWidth="1"/>
    <col min="7933" max="7933" width="37.7109375" style="986" customWidth="1"/>
    <col min="7934" max="7934" width="15.7109375" style="986" customWidth="1"/>
    <col min="7935" max="7935" width="12.28515625" style="986" customWidth="1"/>
    <col min="7936" max="7938" width="15.7109375" style="986" customWidth="1"/>
    <col min="7939" max="7939" width="30.7109375" style="986" customWidth="1"/>
    <col min="7940" max="7940" width="13.7109375" style="986" customWidth="1"/>
    <col min="7941" max="7941" width="21" style="986" customWidth="1"/>
    <col min="7942" max="7943" width="15.7109375" style="986" customWidth="1"/>
    <col min="7944" max="8187" width="9.140625" style="986"/>
    <col min="8188" max="8188" width="5.7109375" style="986" customWidth="1"/>
    <col min="8189" max="8189" width="37.7109375" style="986" customWidth="1"/>
    <col min="8190" max="8190" width="15.7109375" style="986" customWidth="1"/>
    <col min="8191" max="8191" width="12.28515625" style="986" customWidth="1"/>
    <col min="8192" max="8194" width="15.7109375" style="986" customWidth="1"/>
    <col min="8195" max="8195" width="30.7109375" style="986" customWidth="1"/>
    <col min="8196" max="8196" width="13.7109375" style="986" customWidth="1"/>
    <col min="8197" max="8197" width="21" style="986" customWidth="1"/>
    <col min="8198" max="8199" width="15.7109375" style="986" customWidth="1"/>
    <col min="8200" max="8443" width="9.140625" style="986"/>
    <col min="8444" max="8444" width="5.7109375" style="986" customWidth="1"/>
    <col min="8445" max="8445" width="37.7109375" style="986" customWidth="1"/>
    <col min="8446" max="8446" width="15.7109375" style="986" customWidth="1"/>
    <col min="8447" max="8447" width="12.28515625" style="986" customWidth="1"/>
    <col min="8448" max="8450" width="15.7109375" style="986" customWidth="1"/>
    <col min="8451" max="8451" width="30.7109375" style="986" customWidth="1"/>
    <col min="8452" max="8452" width="13.7109375" style="986" customWidth="1"/>
    <col min="8453" max="8453" width="21" style="986" customWidth="1"/>
    <col min="8454" max="8455" width="15.7109375" style="986" customWidth="1"/>
    <col min="8456" max="8699" width="9.140625" style="986"/>
    <col min="8700" max="8700" width="5.7109375" style="986" customWidth="1"/>
    <col min="8701" max="8701" width="37.7109375" style="986" customWidth="1"/>
    <col min="8702" max="8702" width="15.7109375" style="986" customWidth="1"/>
    <col min="8703" max="8703" width="12.28515625" style="986" customWidth="1"/>
    <col min="8704" max="8706" width="15.7109375" style="986" customWidth="1"/>
    <col min="8707" max="8707" width="30.7109375" style="986" customWidth="1"/>
    <col min="8708" max="8708" width="13.7109375" style="986" customWidth="1"/>
    <col min="8709" max="8709" width="21" style="986" customWidth="1"/>
    <col min="8710" max="8711" width="15.7109375" style="986" customWidth="1"/>
    <col min="8712" max="8955" width="9.140625" style="986"/>
    <col min="8956" max="8956" width="5.7109375" style="986" customWidth="1"/>
    <col min="8957" max="8957" width="37.7109375" style="986" customWidth="1"/>
    <col min="8958" max="8958" width="15.7109375" style="986" customWidth="1"/>
    <col min="8959" max="8959" width="12.28515625" style="986" customWidth="1"/>
    <col min="8960" max="8962" width="15.7109375" style="986" customWidth="1"/>
    <col min="8963" max="8963" width="30.7109375" style="986" customWidth="1"/>
    <col min="8964" max="8964" width="13.7109375" style="986" customWidth="1"/>
    <col min="8965" max="8965" width="21" style="986" customWidth="1"/>
    <col min="8966" max="8967" width="15.7109375" style="986" customWidth="1"/>
    <col min="8968" max="9211" width="9.140625" style="986"/>
    <col min="9212" max="9212" width="5.7109375" style="986" customWidth="1"/>
    <col min="9213" max="9213" width="37.7109375" style="986" customWidth="1"/>
    <col min="9214" max="9214" width="15.7109375" style="986" customWidth="1"/>
    <col min="9215" max="9215" width="12.28515625" style="986" customWidth="1"/>
    <col min="9216" max="9218" width="15.7109375" style="986" customWidth="1"/>
    <col min="9219" max="9219" width="30.7109375" style="986" customWidth="1"/>
    <col min="9220" max="9220" width="13.7109375" style="986" customWidth="1"/>
    <col min="9221" max="9221" width="21" style="986" customWidth="1"/>
    <col min="9222" max="9223" width="15.7109375" style="986" customWidth="1"/>
    <col min="9224" max="9467" width="9.140625" style="986"/>
    <col min="9468" max="9468" width="5.7109375" style="986" customWidth="1"/>
    <col min="9469" max="9469" width="37.7109375" style="986" customWidth="1"/>
    <col min="9470" max="9470" width="15.7109375" style="986" customWidth="1"/>
    <col min="9471" max="9471" width="12.28515625" style="986" customWidth="1"/>
    <col min="9472" max="9474" width="15.7109375" style="986" customWidth="1"/>
    <col min="9475" max="9475" width="30.7109375" style="986" customWidth="1"/>
    <col min="9476" max="9476" width="13.7109375" style="986" customWidth="1"/>
    <col min="9477" max="9477" width="21" style="986" customWidth="1"/>
    <col min="9478" max="9479" width="15.7109375" style="986" customWidth="1"/>
    <col min="9480" max="9723" width="9.140625" style="986"/>
    <col min="9724" max="9724" width="5.7109375" style="986" customWidth="1"/>
    <col min="9725" max="9725" width="37.7109375" style="986" customWidth="1"/>
    <col min="9726" max="9726" width="15.7109375" style="986" customWidth="1"/>
    <col min="9727" max="9727" width="12.28515625" style="986" customWidth="1"/>
    <col min="9728" max="9730" width="15.7109375" style="986" customWidth="1"/>
    <col min="9731" max="9731" width="30.7109375" style="986" customWidth="1"/>
    <col min="9732" max="9732" width="13.7109375" style="986" customWidth="1"/>
    <col min="9733" max="9733" width="21" style="986" customWidth="1"/>
    <col min="9734" max="9735" width="15.7109375" style="986" customWidth="1"/>
    <col min="9736" max="9979" width="9.140625" style="986"/>
    <col min="9980" max="9980" width="5.7109375" style="986" customWidth="1"/>
    <col min="9981" max="9981" width="37.7109375" style="986" customWidth="1"/>
    <col min="9982" max="9982" width="15.7109375" style="986" customWidth="1"/>
    <col min="9983" max="9983" width="12.28515625" style="986" customWidth="1"/>
    <col min="9984" max="9986" width="15.7109375" style="986" customWidth="1"/>
    <col min="9987" max="9987" width="30.7109375" style="986" customWidth="1"/>
    <col min="9988" max="9988" width="13.7109375" style="986" customWidth="1"/>
    <col min="9989" max="9989" width="21" style="986" customWidth="1"/>
    <col min="9990" max="9991" width="15.7109375" style="986" customWidth="1"/>
    <col min="9992" max="10235" width="9.140625" style="986"/>
    <col min="10236" max="10236" width="5.7109375" style="986" customWidth="1"/>
    <col min="10237" max="10237" width="37.7109375" style="986" customWidth="1"/>
    <col min="10238" max="10238" width="15.7109375" style="986" customWidth="1"/>
    <col min="10239" max="10239" width="12.28515625" style="986" customWidth="1"/>
    <col min="10240" max="10242" width="15.7109375" style="986" customWidth="1"/>
    <col min="10243" max="10243" width="30.7109375" style="986" customWidth="1"/>
    <col min="10244" max="10244" width="13.7109375" style="986" customWidth="1"/>
    <col min="10245" max="10245" width="21" style="986" customWidth="1"/>
    <col min="10246" max="10247" width="15.7109375" style="986" customWidth="1"/>
    <col min="10248" max="10491" width="9.140625" style="986"/>
    <col min="10492" max="10492" width="5.7109375" style="986" customWidth="1"/>
    <col min="10493" max="10493" width="37.7109375" style="986" customWidth="1"/>
    <col min="10494" max="10494" width="15.7109375" style="986" customWidth="1"/>
    <col min="10495" max="10495" width="12.28515625" style="986" customWidth="1"/>
    <col min="10496" max="10498" width="15.7109375" style="986" customWidth="1"/>
    <col min="10499" max="10499" width="30.7109375" style="986" customWidth="1"/>
    <col min="10500" max="10500" width="13.7109375" style="986" customWidth="1"/>
    <col min="10501" max="10501" width="21" style="986" customWidth="1"/>
    <col min="10502" max="10503" width="15.7109375" style="986" customWidth="1"/>
    <col min="10504" max="10747" width="9.140625" style="986"/>
    <col min="10748" max="10748" width="5.7109375" style="986" customWidth="1"/>
    <col min="10749" max="10749" width="37.7109375" style="986" customWidth="1"/>
    <col min="10750" max="10750" width="15.7109375" style="986" customWidth="1"/>
    <col min="10751" max="10751" width="12.28515625" style="986" customWidth="1"/>
    <col min="10752" max="10754" width="15.7109375" style="986" customWidth="1"/>
    <col min="10755" max="10755" width="30.7109375" style="986" customWidth="1"/>
    <col min="10756" max="10756" width="13.7109375" style="986" customWidth="1"/>
    <col min="10757" max="10757" width="21" style="986" customWidth="1"/>
    <col min="10758" max="10759" width="15.7109375" style="986" customWidth="1"/>
    <col min="10760" max="11003" width="9.140625" style="986"/>
    <col min="11004" max="11004" width="5.7109375" style="986" customWidth="1"/>
    <col min="11005" max="11005" width="37.7109375" style="986" customWidth="1"/>
    <col min="11006" max="11006" width="15.7109375" style="986" customWidth="1"/>
    <col min="11007" max="11007" width="12.28515625" style="986" customWidth="1"/>
    <col min="11008" max="11010" width="15.7109375" style="986" customWidth="1"/>
    <col min="11011" max="11011" width="30.7109375" style="986" customWidth="1"/>
    <col min="11012" max="11012" width="13.7109375" style="986" customWidth="1"/>
    <col min="11013" max="11013" width="21" style="986" customWidth="1"/>
    <col min="11014" max="11015" width="15.7109375" style="986" customWidth="1"/>
    <col min="11016" max="11259" width="9.140625" style="986"/>
    <col min="11260" max="11260" width="5.7109375" style="986" customWidth="1"/>
    <col min="11261" max="11261" width="37.7109375" style="986" customWidth="1"/>
    <col min="11262" max="11262" width="15.7109375" style="986" customWidth="1"/>
    <col min="11263" max="11263" width="12.28515625" style="986" customWidth="1"/>
    <col min="11264" max="11266" width="15.7109375" style="986" customWidth="1"/>
    <col min="11267" max="11267" width="30.7109375" style="986" customWidth="1"/>
    <col min="11268" max="11268" width="13.7109375" style="986" customWidth="1"/>
    <col min="11269" max="11269" width="21" style="986" customWidth="1"/>
    <col min="11270" max="11271" width="15.7109375" style="986" customWidth="1"/>
    <col min="11272" max="11515" width="9.140625" style="986"/>
    <col min="11516" max="11516" width="5.7109375" style="986" customWidth="1"/>
    <col min="11517" max="11517" width="37.7109375" style="986" customWidth="1"/>
    <col min="11518" max="11518" width="15.7109375" style="986" customWidth="1"/>
    <col min="11519" max="11519" width="12.28515625" style="986" customWidth="1"/>
    <col min="11520" max="11522" width="15.7109375" style="986" customWidth="1"/>
    <col min="11523" max="11523" width="30.7109375" style="986" customWidth="1"/>
    <col min="11524" max="11524" width="13.7109375" style="986" customWidth="1"/>
    <col min="11525" max="11525" width="21" style="986" customWidth="1"/>
    <col min="11526" max="11527" width="15.7109375" style="986" customWidth="1"/>
    <col min="11528" max="11771" width="9.140625" style="986"/>
    <col min="11772" max="11772" width="5.7109375" style="986" customWidth="1"/>
    <col min="11773" max="11773" width="37.7109375" style="986" customWidth="1"/>
    <col min="11774" max="11774" width="15.7109375" style="986" customWidth="1"/>
    <col min="11775" max="11775" width="12.28515625" style="986" customWidth="1"/>
    <col min="11776" max="11778" width="15.7109375" style="986" customWidth="1"/>
    <col min="11779" max="11779" width="30.7109375" style="986" customWidth="1"/>
    <col min="11780" max="11780" width="13.7109375" style="986" customWidth="1"/>
    <col min="11781" max="11781" width="21" style="986" customWidth="1"/>
    <col min="11782" max="11783" width="15.7109375" style="986" customWidth="1"/>
    <col min="11784" max="12027" width="9.140625" style="986"/>
    <col min="12028" max="12028" width="5.7109375" style="986" customWidth="1"/>
    <col min="12029" max="12029" width="37.7109375" style="986" customWidth="1"/>
    <col min="12030" max="12030" width="15.7109375" style="986" customWidth="1"/>
    <col min="12031" max="12031" width="12.28515625" style="986" customWidth="1"/>
    <col min="12032" max="12034" width="15.7109375" style="986" customWidth="1"/>
    <col min="12035" max="12035" width="30.7109375" style="986" customWidth="1"/>
    <col min="12036" max="12036" width="13.7109375" style="986" customWidth="1"/>
    <col min="12037" max="12037" width="21" style="986" customWidth="1"/>
    <col min="12038" max="12039" width="15.7109375" style="986" customWidth="1"/>
    <col min="12040" max="12283" width="9.140625" style="986"/>
    <col min="12284" max="12284" width="5.7109375" style="986" customWidth="1"/>
    <col min="12285" max="12285" width="37.7109375" style="986" customWidth="1"/>
    <col min="12286" max="12286" width="15.7109375" style="986" customWidth="1"/>
    <col min="12287" max="12287" width="12.28515625" style="986" customWidth="1"/>
    <col min="12288" max="12290" width="15.7109375" style="986" customWidth="1"/>
    <col min="12291" max="12291" width="30.7109375" style="986" customWidth="1"/>
    <col min="12292" max="12292" width="13.7109375" style="986" customWidth="1"/>
    <col min="12293" max="12293" width="21" style="986" customWidth="1"/>
    <col min="12294" max="12295" width="15.7109375" style="986" customWidth="1"/>
    <col min="12296" max="12539" width="9.140625" style="986"/>
    <col min="12540" max="12540" width="5.7109375" style="986" customWidth="1"/>
    <col min="12541" max="12541" width="37.7109375" style="986" customWidth="1"/>
    <col min="12542" max="12542" width="15.7109375" style="986" customWidth="1"/>
    <col min="12543" max="12543" width="12.28515625" style="986" customWidth="1"/>
    <col min="12544" max="12546" width="15.7109375" style="986" customWidth="1"/>
    <col min="12547" max="12547" width="30.7109375" style="986" customWidth="1"/>
    <col min="12548" max="12548" width="13.7109375" style="986" customWidth="1"/>
    <col min="12549" max="12549" width="21" style="986" customWidth="1"/>
    <col min="12550" max="12551" width="15.7109375" style="986" customWidth="1"/>
    <col min="12552" max="12795" width="9.140625" style="986"/>
    <col min="12796" max="12796" width="5.7109375" style="986" customWidth="1"/>
    <col min="12797" max="12797" width="37.7109375" style="986" customWidth="1"/>
    <col min="12798" max="12798" width="15.7109375" style="986" customWidth="1"/>
    <col min="12799" max="12799" width="12.28515625" style="986" customWidth="1"/>
    <col min="12800" max="12802" width="15.7109375" style="986" customWidth="1"/>
    <col min="12803" max="12803" width="30.7109375" style="986" customWidth="1"/>
    <col min="12804" max="12804" width="13.7109375" style="986" customWidth="1"/>
    <col min="12805" max="12805" width="21" style="986" customWidth="1"/>
    <col min="12806" max="12807" width="15.7109375" style="986" customWidth="1"/>
    <col min="12808" max="13051" width="9.140625" style="986"/>
    <col min="13052" max="13052" width="5.7109375" style="986" customWidth="1"/>
    <col min="13053" max="13053" width="37.7109375" style="986" customWidth="1"/>
    <col min="13054" max="13054" width="15.7109375" style="986" customWidth="1"/>
    <col min="13055" max="13055" width="12.28515625" style="986" customWidth="1"/>
    <col min="13056" max="13058" width="15.7109375" style="986" customWidth="1"/>
    <col min="13059" max="13059" width="30.7109375" style="986" customWidth="1"/>
    <col min="13060" max="13060" width="13.7109375" style="986" customWidth="1"/>
    <col min="13061" max="13061" width="21" style="986" customWidth="1"/>
    <col min="13062" max="13063" width="15.7109375" style="986" customWidth="1"/>
    <col min="13064" max="13307" width="9.140625" style="986"/>
    <col min="13308" max="13308" width="5.7109375" style="986" customWidth="1"/>
    <col min="13309" max="13309" width="37.7109375" style="986" customWidth="1"/>
    <col min="13310" max="13310" width="15.7109375" style="986" customWidth="1"/>
    <col min="13311" max="13311" width="12.28515625" style="986" customWidth="1"/>
    <col min="13312" max="13314" width="15.7109375" style="986" customWidth="1"/>
    <col min="13315" max="13315" width="30.7109375" style="986" customWidth="1"/>
    <col min="13316" max="13316" width="13.7109375" style="986" customWidth="1"/>
    <col min="13317" max="13317" width="21" style="986" customWidth="1"/>
    <col min="13318" max="13319" width="15.7109375" style="986" customWidth="1"/>
    <col min="13320" max="13563" width="9.140625" style="986"/>
    <col min="13564" max="13564" width="5.7109375" style="986" customWidth="1"/>
    <col min="13565" max="13565" width="37.7109375" style="986" customWidth="1"/>
    <col min="13566" max="13566" width="15.7109375" style="986" customWidth="1"/>
    <col min="13567" max="13567" width="12.28515625" style="986" customWidth="1"/>
    <col min="13568" max="13570" width="15.7109375" style="986" customWidth="1"/>
    <col min="13571" max="13571" width="30.7109375" style="986" customWidth="1"/>
    <col min="13572" max="13572" width="13.7109375" style="986" customWidth="1"/>
    <col min="13573" max="13573" width="21" style="986" customWidth="1"/>
    <col min="13574" max="13575" width="15.7109375" style="986" customWidth="1"/>
    <col min="13576" max="13819" width="9.140625" style="986"/>
    <col min="13820" max="13820" width="5.7109375" style="986" customWidth="1"/>
    <col min="13821" max="13821" width="37.7109375" style="986" customWidth="1"/>
    <col min="13822" max="13822" width="15.7109375" style="986" customWidth="1"/>
    <col min="13823" max="13823" width="12.28515625" style="986" customWidth="1"/>
    <col min="13824" max="13826" width="15.7109375" style="986" customWidth="1"/>
    <col min="13827" max="13827" width="30.7109375" style="986" customWidth="1"/>
    <col min="13828" max="13828" width="13.7109375" style="986" customWidth="1"/>
    <col min="13829" max="13829" width="21" style="986" customWidth="1"/>
    <col min="13830" max="13831" width="15.7109375" style="986" customWidth="1"/>
    <col min="13832" max="14075" width="9.140625" style="986"/>
    <col min="14076" max="14076" width="5.7109375" style="986" customWidth="1"/>
    <col min="14077" max="14077" width="37.7109375" style="986" customWidth="1"/>
    <col min="14078" max="14078" width="15.7109375" style="986" customWidth="1"/>
    <col min="14079" max="14079" width="12.28515625" style="986" customWidth="1"/>
    <col min="14080" max="14082" width="15.7109375" style="986" customWidth="1"/>
    <col min="14083" max="14083" width="30.7109375" style="986" customWidth="1"/>
    <col min="14084" max="14084" width="13.7109375" style="986" customWidth="1"/>
    <col min="14085" max="14085" width="21" style="986" customWidth="1"/>
    <col min="14086" max="14087" width="15.7109375" style="986" customWidth="1"/>
    <col min="14088" max="14331" width="9.140625" style="986"/>
    <col min="14332" max="14332" width="5.7109375" style="986" customWidth="1"/>
    <col min="14333" max="14333" width="37.7109375" style="986" customWidth="1"/>
    <col min="14334" max="14334" width="15.7109375" style="986" customWidth="1"/>
    <col min="14335" max="14335" width="12.28515625" style="986" customWidth="1"/>
    <col min="14336" max="14338" width="15.7109375" style="986" customWidth="1"/>
    <col min="14339" max="14339" width="30.7109375" style="986" customWidth="1"/>
    <col min="14340" max="14340" width="13.7109375" style="986" customWidth="1"/>
    <col min="14341" max="14341" width="21" style="986" customWidth="1"/>
    <col min="14342" max="14343" width="15.7109375" style="986" customWidth="1"/>
    <col min="14344" max="14587" width="9.140625" style="986"/>
    <col min="14588" max="14588" width="5.7109375" style="986" customWidth="1"/>
    <col min="14589" max="14589" width="37.7109375" style="986" customWidth="1"/>
    <col min="14590" max="14590" width="15.7109375" style="986" customWidth="1"/>
    <col min="14591" max="14591" width="12.28515625" style="986" customWidth="1"/>
    <col min="14592" max="14594" width="15.7109375" style="986" customWidth="1"/>
    <col min="14595" max="14595" width="30.7109375" style="986" customWidth="1"/>
    <col min="14596" max="14596" width="13.7109375" style="986" customWidth="1"/>
    <col min="14597" max="14597" width="21" style="986" customWidth="1"/>
    <col min="14598" max="14599" width="15.7109375" style="986" customWidth="1"/>
    <col min="14600" max="14843" width="9.140625" style="986"/>
    <col min="14844" max="14844" width="5.7109375" style="986" customWidth="1"/>
    <col min="14845" max="14845" width="37.7109375" style="986" customWidth="1"/>
    <col min="14846" max="14846" width="15.7109375" style="986" customWidth="1"/>
    <col min="14847" max="14847" width="12.28515625" style="986" customWidth="1"/>
    <col min="14848" max="14850" width="15.7109375" style="986" customWidth="1"/>
    <col min="14851" max="14851" width="30.7109375" style="986" customWidth="1"/>
    <col min="14852" max="14852" width="13.7109375" style="986" customWidth="1"/>
    <col min="14853" max="14853" width="21" style="986" customWidth="1"/>
    <col min="14854" max="14855" width="15.7109375" style="986" customWidth="1"/>
    <col min="14856" max="15099" width="9.140625" style="986"/>
    <col min="15100" max="15100" width="5.7109375" style="986" customWidth="1"/>
    <col min="15101" max="15101" width="37.7109375" style="986" customWidth="1"/>
    <col min="15102" max="15102" width="15.7109375" style="986" customWidth="1"/>
    <col min="15103" max="15103" width="12.28515625" style="986" customWidth="1"/>
    <col min="15104" max="15106" width="15.7109375" style="986" customWidth="1"/>
    <col min="15107" max="15107" width="30.7109375" style="986" customWidth="1"/>
    <col min="15108" max="15108" width="13.7109375" style="986" customWidth="1"/>
    <col min="15109" max="15109" width="21" style="986" customWidth="1"/>
    <col min="15110" max="15111" width="15.7109375" style="986" customWidth="1"/>
    <col min="15112" max="15355" width="9.140625" style="986"/>
    <col min="15356" max="15356" width="5.7109375" style="986" customWidth="1"/>
    <col min="15357" max="15357" width="37.7109375" style="986" customWidth="1"/>
    <col min="15358" max="15358" width="15.7109375" style="986" customWidth="1"/>
    <col min="15359" max="15359" width="12.28515625" style="986" customWidth="1"/>
    <col min="15360" max="15362" width="15.7109375" style="986" customWidth="1"/>
    <col min="15363" max="15363" width="30.7109375" style="986" customWidth="1"/>
    <col min="15364" max="15364" width="13.7109375" style="986" customWidth="1"/>
    <col min="15365" max="15365" width="21" style="986" customWidth="1"/>
    <col min="15366" max="15367" width="15.7109375" style="986" customWidth="1"/>
    <col min="15368" max="15611" width="9.140625" style="986"/>
    <col min="15612" max="15612" width="5.7109375" style="986" customWidth="1"/>
    <col min="15613" max="15613" width="37.7109375" style="986" customWidth="1"/>
    <col min="15614" max="15614" width="15.7109375" style="986" customWidth="1"/>
    <col min="15615" max="15615" width="12.28515625" style="986" customWidth="1"/>
    <col min="15616" max="15618" width="15.7109375" style="986" customWidth="1"/>
    <col min="15619" max="15619" width="30.7109375" style="986" customWidth="1"/>
    <col min="15620" max="15620" width="13.7109375" style="986" customWidth="1"/>
    <col min="15621" max="15621" width="21" style="986" customWidth="1"/>
    <col min="15622" max="15623" width="15.7109375" style="986" customWidth="1"/>
    <col min="15624" max="15867" width="9.140625" style="986"/>
    <col min="15868" max="15868" width="5.7109375" style="986" customWidth="1"/>
    <col min="15869" max="15869" width="37.7109375" style="986" customWidth="1"/>
    <col min="15870" max="15870" width="15.7109375" style="986" customWidth="1"/>
    <col min="15871" max="15871" width="12.28515625" style="986" customWidth="1"/>
    <col min="15872" max="15874" width="15.7109375" style="986" customWidth="1"/>
    <col min="15875" max="15875" width="30.7109375" style="986" customWidth="1"/>
    <col min="15876" max="15876" width="13.7109375" style="986" customWidth="1"/>
    <col min="15877" max="15877" width="21" style="986" customWidth="1"/>
    <col min="15878" max="15879" width="15.7109375" style="986" customWidth="1"/>
    <col min="15880" max="16123" width="9.140625" style="986"/>
    <col min="16124" max="16124" width="5.7109375" style="986" customWidth="1"/>
    <col min="16125" max="16125" width="37.7109375" style="986" customWidth="1"/>
    <col min="16126" max="16126" width="15.7109375" style="986" customWidth="1"/>
    <col min="16127" max="16127" width="12.28515625" style="986" customWidth="1"/>
    <col min="16128" max="16130" width="15.7109375" style="986" customWidth="1"/>
    <col min="16131" max="16131" width="30.7109375" style="986" customWidth="1"/>
    <col min="16132" max="16132" width="13.7109375" style="986" customWidth="1"/>
    <col min="16133" max="16133" width="21" style="986" customWidth="1"/>
    <col min="16134" max="16135" width="15.7109375" style="986" customWidth="1"/>
    <col min="16136" max="16384" width="9.140625" style="986"/>
  </cols>
  <sheetData>
    <row r="1" spans="1:7" ht="18.75" x14ac:dyDescent="0.3">
      <c r="A1" s="988"/>
      <c r="B1" s="988"/>
      <c r="C1" s="988"/>
      <c r="D1" s="988"/>
      <c r="E1" s="988"/>
      <c r="F1" s="988"/>
      <c r="G1" s="987" t="s">
        <v>2072</v>
      </c>
    </row>
    <row r="2" spans="1:7" ht="18.75" x14ac:dyDescent="0.25">
      <c r="A2" s="2459" t="s">
        <v>2073</v>
      </c>
      <c r="B2" s="2460"/>
      <c r="C2" s="2460"/>
      <c r="D2" s="2460"/>
      <c r="E2" s="2460"/>
      <c r="F2" s="2460"/>
      <c r="G2" s="2460"/>
    </row>
    <row r="3" spans="1:7" ht="18.75" x14ac:dyDescent="0.25">
      <c r="A3" s="2460" t="s">
        <v>1635</v>
      </c>
      <c r="B3" s="2460"/>
      <c r="C3" s="2460"/>
      <c r="D3" s="2460"/>
      <c r="E3" s="2460"/>
      <c r="F3" s="2460"/>
      <c r="G3" s="2460"/>
    </row>
    <row r="4" spans="1:7" ht="12.75" customHeight="1" x14ac:dyDescent="0.25"/>
    <row r="5" spans="1:7" ht="161.25" customHeight="1" x14ac:dyDescent="0.25">
      <c r="A5" s="1245" t="s">
        <v>1</v>
      </c>
      <c r="B5" s="1245" t="s">
        <v>1662</v>
      </c>
      <c r="C5" s="1245" t="s">
        <v>1663</v>
      </c>
      <c r="D5" s="1245" t="s">
        <v>1664</v>
      </c>
      <c r="E5" s="1245" t="s">
        <v>1712</v>
      </c>
      <c r="F5" s="1245" t="s">
        <v>1744</v>
      </c>
      <c r="G5" s="1245" t="s">
        <v>1666</v>
      </c>
    </row>
    <row r="6" spans="1:7" x14ac:dyDescent="0.25">
      <c r="A6" s="1245">
        <v>1</v>
      </c>
      <c r="B6" s="1245">
        <v>2</v>
      </c>
      <c r="C6" s="1245">
        <v>3</v>
      </c>
      <c r="D6" s="1245">
        <v>4</v>
      </c>
      <c r="E6" s="1245">
        <v>5</v>
      </c>
      <c r="F6" s="1245">
        <v>6</v>
      </c>
      <c r="G6" s="1245">
        <v>7</v>
      </c>
    </row>
    <row r="7" spans="1:7" ht="19.5" customHeight="1" x14ac:dyDescent="0.25">
      <c r="A7" s="1246" t="s">
        <v>12</v>
      </c>
      <c r="B7" s="2461" t="s">
        <v>2074</v>
      </c>
      <c r="C7" s="2462"/>
      <c r="D7" s="2462"/>
      <c r="E7" s="2462"/>
      <c r="F7" s="2462"/>
      <c r="G7" s="2463"/>
    </row>
    <row r="8" spans="1:7" ht="111.75" customHeight="1" x14ac:dyDescent="0.25">
      <c r="A8" s="1247" t="s">
        <v>13</v>
      </c>
      <c r="B8" s="1248" t="s">
        <v>2075</v>
      </c>
      <c r="C8" s="1249" t="s">
        <v>1716</v>
      </c>
      <c r="D8" s="1245">
        <v>18</v>
      </c>
      <c r="E8" s="1250">
        <v>70</v>
      </c>
      <c r="F8" s="1251">
        <v>2160</v>
      </c>
      <c r="G8" s="1252" t="s">
        <v>2076</v>
      </c>
    </row>
    <row r="9" spans="1:7" ht="111.75" customHeight="1" x14ac:dyDescent="0.25">
      <c r="A9" s="1247" t="s">
        <v>22</v>
      </c>
      <c r="B9" s="1248" t="s">
        <v>2077</v>
      </c>
      <c r="C9" s="1249" t="s">
        <v>1670</v>
      </c>
      <c r="D9" s="1253">
        <v>0</v>
      </c>
      <c r="E9" s="1250">
        <v>99.42</v>
      </c>
      <c r="F9" s="1251">
        <v>99.4</v>
      </c>
      <c r="G9" s="1252" t="s">
        <v>2078</v>
      </c>
    </row>
    <row r="10" spans="1:7" ht="21.75" customHeight="1" x14ac:dyDescent="0.25">
      <c r="A10" s="1245" t="s">
        <v>14</v>
      </c>
      <c r="B10" s="2464" t="s">
        <v>2079</v>
      </c>
      <c r="C10" s="2464"/>
      <c r="D10" s="2464"/>
      <c r="E10" s="2464"/>
      <c r="F10" s="2464"/>
      <c r="G10" s="2464"/>
    </row>
    <row r="11" spans="1:7" ht="93.75" customHeight="1" x14ac:dyDescent="0.25">
      <c r="A11" s="1245" t="s">
        <v>17</v>
      </c>
      <c r="B11" s="1248" t="s">
        <v>2080</v>
      </c>
      <c r="C11" s="1245" t="s">
        <v>1960</v>
      </c>
      <c r="D11" s="1254">
        <v>50544</v>
      </c>
      <c r="E11" s="1254">
        <v>45445</v>
      </c>
      <c r="F11" s="1255">
        <v>47697</v>
      </c>
      <c r="G11" s="1256" t="s">
        <v>2081</v>
      </c>
    </row>
    <row r="12" spans="1:7" ht="96.75" customHeight="1" x14ac:dyDescent="0.25">
      <c r="A12" s="1245" t="s">
        <v>209</v>
      </c>
      <c r="B12" s="1248" t="s">
        <v>2082</v>
      </c>
      <c r="C12" s="1245" t="s">
        <v>1670</v>
      </c>
      <c r="D12" s="1245">
        <v>100</v>
      </c>
      <c r="E12" s="1253">
        <v>113</v>
      </c>
      <c r="F12" s="1245">
        <v>113</v>
      </c>
      <c r="G12" s="1257" t="s">
        <v>2596</v>
      </c>
    </row>
    <row r="13" spans="1:7" ht="23.25" customHeight="1" x14ac:dyDescent="0.25">
      <c r="A13" s="1246">
        <v>4</v>
      </c>
      <c r="B13" s="2456" t="s">
        <v>2083</v>
      </c>
      <c r="C13" s="2457"/>
      <c r="D13" s="2457"/>
      <c r="E13" s="2457"/>
      <c r="F13" s="2457"/>
      <c r="G13" s="2458"/>
    </row>
    <row r="14" spans="1:7" ht="86.25" customHeight="1" x14ac:dyDescent="0.25">
      <c r="A14" s="1245" t="s">
        <v>237</v>
      </c>
      <c r="B14" s="1248" t="s">
        <v>2084</v>
      </c>
      <c r="C14" s="1249" t="s">
        <v>2085</v>
      </c>
      <c r="D14" s="1249">
        <v>899.01700000000005</v>
      </c>
      <c r="E14" s="1249">
        <v>977.10500000000002</v>
      </c>
      <c r="F14" s="1249">
        <v>1015.276</v>
      </c>
      <c r="G14" s="1257" t="s">
        <v>2086</v>
      </c>
    </row>
    <row r="15" spans="1:7" ht="66" customHeight="1" x14ac:dyDescent="0.25">
      <c r="A15" s="1245" t="s">
        <v>315</v>
      </c>
      <c r="B15" s="1258" t="s">
        <v>2087</v>
      </c>
      <c r="C15" s="1245" t="s">
        <v>1716</v>
      </c>
      <c r="D15" s="1245">
        <v>5</v>
      </c>
      <c r="E15" s="1245">
        <v>5</v>
      </c>
      <c r="F15" s="1259">
        <v>5</v>
      </c>
      <c r="G15" s="1256" t="s">
        <v>2624</v>
      </c>
    </row>
    <row r="16" spans="1:7" ht="56.25" customHeight="1" x14ac:dyDescent="0.25">
      <c r="A16" s="1245" t="s">
        <v>316</v>
      </c>
      <c r="B16" s="1258" t="s">
        <v>2088</v>
      </c>
      <c r="C16" s="1249" t="s">
        <v>1716</v>
      </c>
      <c r="D16" s="1245">
        <v>45</v>
      </c>
      <c r="E16" s="1245">
        <v>143</v>
      </c>
      <c r="F16" s="1259">
        <v>185</v>
      </c>
      <c r="G16" s="1256" t="s">
        <v>2089</v>
      </c>
    </row>
    <row r="17" spans="1:7" ht="9" hidden="1" customHeight="1" x14ac:dyDescent="0.25">
      <c r="A17" s="1246">
        <v>5</v>
      </c>
      <c r="B17" s="2456" t="s">
        <v>2090</v>
      </c>
      <c r="C17" s="2457"/>
      <c r="D17" s="2457"/>
      <c r="E17" s="2457"/>
      <c r="F17" s="2457"/>
      <c r="G17" s="2458"/>
    </row>
    <row r="18" spans="1:7" ht="26.25" customHeight="1" x14ac:dyDescent="0.25">
      <c r="A18" s="1246" t="s">
        <v>121</v>
      </c>
      <c r="B18" s="2456" t="s">
        <v>2091</v>
      </c>
      <c r="C18" s="2457"/>
      <c r="D18" s="2457"/>
      <c r="E18" s="2457"/>
      <c r="F18" s="2457"/>
      <c r="G18" s="2458"/>
    </row>
    <row r="19" spans="1:7" ht="90.75" customHeight="1" x14ac:dyDescent="0.25">
      <c r="A19" s="1260" t="s">
        <v>259</v>
      </c>
      <c r="B19" s="1261" t="s">
        <v>2092</v>
      </c>
      <c r="C19" s="1260" t="s">
        <v>1670</v>
      </c>
      <c r="D19" s="1245">
        <f>-I20</f>
        <v>0</v>
      </c>
      <c r="E19" s="1245">
        <v>0</v>
      </c>
      <c r="F19" s="1245">
        <v>0</v>
      </c>
      <c r="G19" s="1261" t="s">
        <v>2093</v>
      </c>
    </row>
    <row r="20" spans="1:7" ht="20.25" customHeight="1" x14ac:dyDescent="0.25">
      <c r="A20" s="1246" t="s">
        <v>125</v>
      </c>
      <c r="B20" s="2456" t="s">
        <v>2094</v>
      </c>
      <c r="C20" s="2457"/>
      <c r="D20" s="2457"/>
      <c r="E20" s="2457"/>
      <c r="F20" s="2457"/>
      <c r="G20" s="2458"/>
    </row>
    <row r="21" spans="1:7" ht="46.5" customHeight="1" x14ac:dyDescent="0.25">
      <c r="A21" s="1245" t="s">
        <v>319</v>
      </c>
      <c r="B21" s="1261" t="s">
        <v>2095</v>
      </c>
      <c r="C21" s="1245" t="s">
        <v>1670</v>
      </c>
      <c r="D21" s="1245">
        <v>80</v>
      </c>
      <c r="E21" s="1245">
        <v>79</v>
      </c>
      <c r="F21" s="1245">
        <v>79.400000000000006</v>
      </c>
      <c r="G21" s="1262" t="s">
        <v>2096</v>
      </c>
    </row>
    <row r="22" spans="1:7" ht="48.75" customHeight="1" x14ac:dyDescent="0.25"/>
    <row r="23" spans="1:7" ht="111.75" customHeight="1" x14ac:dyDescent="0.25"/>
    <row r="24" spans="1:7" ht="151.5" customHeight="1" x14ac:dyDescent="0.25"/>
  </sheetData>
  <mergeCells count="8">
    <mergeCell ref="B18:G18"/>
    <mergeCell ref="B20:G20"/>
    <mergeCell ref="A2:G2"/>
    <mergeCell ref="A3:G3"/>
    <mergeCell ref="B7:G7"/>
    <mergeCell ref="B10:G10"/>
    <mergeCell ref="B13:G13"/>
    <mergeCell ref="B17:G17"/>
  </mergeCells>
  <pageMargins left="0.78740157480314965" right="0.39370078740157483" top="0.78740157480314965" bottom="0.78740157480314965" header="0.51181102362204722" footer="0.39370078740157483"/>
  <pageSetup paperSize="9" scale="62" firstPageNumber="41" orientation="landscape" useFirstPageNumber="1" r:id="rId1"/>
  <headerFooter>
    <oddFooter>&amp;R&amp;"Times New Roman,обычный"&amp;14&amp;P</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219"/>
  <sheetViews>
    <sheetView topLeftCell="A181" zoomScale="80" zoomScaleNormal="80" zoomScaleSheetLayoutView="66" zoomScalePageLayoutView="60" workbookViewId="0">
      <selection activeCell="L186" sqref="L186"/>
    </sheetView>
  </sheetViews>
  <sheetFormatPr defaultColWidth="27.7109375" defaultRowHeight="18.75" x14ac:dyDescent="0.3"/>
  <cols>
    <col min="1" max="1" width="7.5703125" style="692" customWidth="1"/>
    <col min="2" max="2" width="43.7109375" style="700" customWidth="1"/>
    <col min="3" max="3" width="18.42578125" style="692" customWidth="1"/>
    <col min="4" max="4" width="17.42578125" style="692" customWidth="1"/>
    <col min="5" max="5" width="16.42578125" style="692" customWidth="1"/>
    <col min="6" max="6" width="12.7109375" style="692" customWidth="1"/>
    <col min="7" max="7" width="48.5703125" style="746" customWidth="1"/>
    <col min="8" max="8" width="18.140625" style="692" customWidth="1"/>
    <col min="9" max="9" width="11.85546875" style="692" customWidth="1"/>
    <col min="10" max="10" width="25.140625" style="746" customWidth="1"/>
    <col min="11" max="176" width="8.7109375" style="692" customWidth="1"/>
    <col min="177" max="177" width="10.42578125" style="692" customWidth="1"/>
    <col min="178" max="178" width="80.42578125" style="692" customWidth="1"/>
    <col min="179" max="179" width="19.5703125" style="692" customWidth="1"/>
    <col min="180" max="256" width="27.7109375" style="692"/>
    <col min="257" max="257" width="8.7109375" style="692" customWidth="1"/>
    <col min="258" max="258" width="45.7109375" style="692" customWidth="1"/>
    <col min="259" max="259" width="15.7109375" style="692" customWidth="1"/>
    <col min="260" max="261" width="17.7109375" style="692" customWidth="1"/>
    <col min="262" max="262" width="15.28515625" style="692" customWidth="1"/>
    <col min="263" max="263" width="35.7109375" style="692" customWidth="1"/>
    <col min="264" max="264" width="17.7109375" style="692" customWidth="1"/>
    <col min="265" max="265" width="15.28515625" style="692" customWidth="1"/>
    <col min="266" max="266" width="30.7109375" style="692" customWidth="1"/>
    <col min="267" max="432" width="8.7109375" style="692" customWidth="1"/>
    <col min="433" max="433" width="10.42578125" style="692" customWidth="1"/>
    <col min="434" max="434" width="80.42578125" style="692" customWidth="1"/>
    <col min="435" max="435" width="19.5703125" style="692" customWidth="1"/>
    <col min="436" max="512" width="27.7109375" style="692"/>
    <col min="513" max="513" width="8.7109375" style="692" customWidth="1"/>
    <col min="514" max="514" width="45.7109375" style="692" customWidth="1"/>
    <col min="515" max="515" width="15.7109375" style="692" customWidth="1"/>
    <col min="516" max="517" width="17.7109375" style="692" customWidth="1"/>
    <col min="518" max="518" width="15.28515625" style="692" customWidth="1"/>
    <col min="519" max="519" width="35.7109375" style="692" customWidth="1"/>
    <col min="520" max="520" width="17.7109375" style="692" customWidth="1"/>
    <col min="521" max="521" width="15.28515625" style="692" customWidth="1"/>
    <col min="522" max="522" width="30.7109375" style="692" customWidth="1"/>
    <col min="523" max="688" width="8.7109375" style="692" customWidth="1"/>
    <col min="689" max="689" width="10.42578125" style="692" customWidth="1"/>
    <col min="690" max="690" width="80.42578125" style="692" customWidth="1"/>
    <col min="691" max="691" width="19.5703125" style="692" customWidth="1"/>
    <col min="692" max="768" width="27.7109375" style="692"/>
    <col min="769" max="769" width="8.7109375" style="692" customWidth="1"/>
    <col min="770" max="770" width="45.7109375" style="692" customWidth="1"/>
    <col min="771" max="771" width="15.7109375" style="692" customWidth="1"/>
    <col min="772" max="773" width="17.7109375" style="692" customWidth="1"/>
    <col min="774" max="774" width="15.28515625" style="692" customWidth="1"/>
    <col min="775" max="775" width="35.7109375" style="692" customWidth="1"/>
    <col min="776" max="776" width="17.7109375" style="692" customWidth="1"/>
    <col min="777" max="777" width="15.28515625" style="692" customWidth="1"/>
    <col min="778" max="778" width="30.7109375" style="692" customWidth="1"/>
    <col min="779" max="944" width="8.7109375" style="692" customWidth="1"/>
    <col min="945" max="945" width="10.42578125" style="692" customWidth="1"/>
    <col min="946" max="946" width="80.42578125" style="692" customWidth="1"/>
    <col min="947" max="947" width="19.5703125" style="692" customWidth="1"/>
    <col min="948" max="1024" width="27.7109375" style="692"/>
    <col min="1025" max="1025" width="8.7109375" style="692" customWidth="1"/>
    <col min="1026" max="1026" width="45.7109375" style="692" customWidth="1"/>
    <col min="1027" max="1027" width="15.7109375" style="692" customWidth="1"/>
    <col min="1028" max="1029" width="17.7109375" style="692" customWidth="1"/>
    <col min="1030" max="1030" width="15.28515625" style="692" customWidth="1"/>
    <col min="1031" max="1031" width="35.7109375" style="692" customWidth="1"/>
    <col min="1032" max="1032" width="17.7109375" style="692" customWidth="1"/>
    <col min="1033" max="1033" width="15.28515625" style="692" customWidth="1"/>
    <col min="1034" max="1034" width="30.7109375" style="692" customWidth="1"/>
    <col min="1035" max="1200" width="8.7109375" style="692" customWidth="1"/>
    <col min="1201" max="1201" width="10.42578125" style="692" customWidth="1"/>
    <col min="1202" max="1202" width="80.42578125" style="692" customWidth="1"/>
    <col min="1203" max="1203" width="19.5703125" style="692" customWidth="1"/>
    <col min="1204" max="1280" width="27.7109375" style="692"/>
    <col min="1281" max="1281" width="8.7109375" style="692" customWidth="1"/>
    <col min="1282" max="1282" width="45.7109375" style="692" customWidth="1"/>
    <col min="1283" max="1283" width="15.7109375" style="692" customWidth="1"/>
    <col min="1284" max="1285" width="17.7109375" style="692" customWidth="1"/>
    <col min="1286" max="1286" width="15.28515625" style="692" customWidth="1"/>
    <col min="1287" max="1287" width="35.7109375" style="692" customWidth="1"/>
    <col min="1288" max="1288" width="17.7109375" style="692" customWidth="1"/>
    <col min="1289" max="1289" width="15.28515625" style="692" customWidth="1"/>
    <col min="1290" max="1290" width="30.7109375" style="692" customWidth="1"/>
    <col min="1291" max="1456" width="8.7109375" style="692" customWidth="1"/>
    <col min="1457" max="1457" width="10.42578125" style="692" customWidth="1"/>
    <col min="1458" max="1458" width="80.42578125" style="692" customWidth="1"/>
    <col min="1459" max="1459" width="19.5703125" style="692" customWidth="1"/>
    <col min="1460" max="1536" width="27.7109375" style="692"/>
    <col min="1537" max="1537" width="8.7109375" style="692" customWidth="1"/>
    <col min="1538" max="1538" width="45.7109375" style="692" customWidth="1"/>
    <col min="1539" max="1539" width="15.7109375" style="692" customWidth="1"/>
    <col min="1540" max="1541" width="17.7109375" style="692" customWidth="1"/>
    <col min="1542" max="1542" width="15.28515625" style="692" customWidth="1"/>
    <col min="1543" max="1543" width="35.7109375" style="692" customWidth="1"/>
    <col min="1544" max="1544" width="17.7109375" style="692" customWidth="1"/>
    <col min="1545" max="1545" width="15.28515625" style="692" customWidth="1"/>
    <col min="1546" max="1546" width="30.7109375" style="692" customWidth="1"/>
    <col min="1547" max="1712" width="8.7109375" style="692" customWidth="1"/>
    <col min="1713" max="1713" width="10.42578125" style="692" customWidth="1"/>
    <col min="1714" max="1714" width="80.42578125" style="692" customWidth="1"/>
    <col min="1715" max="1715" width="19.5703125" style="692" customWidth="1"/>
    <col min="1716" max="1792" width="27.7109375" style="692"/>
    <col min="1793" max="1793" width="8.7109375" style="692" customWidth="1"/>
    <col min="1794" max="1794" width="45.7109375" style="692" customWidth="1"/>
    <col min="1795" max="1795" width="15.7109375" style="692" customWidth="1"/>
    <col min="1796" max="1797" width="17.7109375" style="692" customWidth="1"/>
    <col min="1798" max="1798" width="15.28515625" style="692" customWidth="1"/>
    <col min="1799" max="1799" width="35.7109375" style="692" customWidth="1"/>
    <col min="1800" max="1800" width="17.7109375" style="692" customWidth="1"/>
    <col min="1801" max="1801" width="15.28515625" style="692" customWidth="1"/>
    <col min="1802" max="1802" width="30.7109375" style="692" customWidth="1"/>
    <col min="1803" max="1968" width="8.7109375" style="692" customWidth="1"/>
    <col min="1969" max="1969" width="10.42578125" style="692" customWidth="1"/>
    <col min="1970" max="1970" width="80.42578125" style="692" customWidth="1"/>
    <col min="1971" max="1971" width="19.5703125" style="692" customWidth="1"/>
    <col min="1972" max="2048" width="27.7109375" style="692"/>
    <col min="2049" max="2049" width="8.7109375" style="692" customWidth="1"/>
    <col min="2050" max="2050" width="45.7109375" style="692" customWidth="1"/>
    <col min="2051" max="2051" width="15.7109375" style="692" customWidth="1"/>
    <col min="2052" max="2053" width="17.7109375" style="692" customWidth="1"/>
    <col min="2054" max="2054" width="15.28515625" style="692" customWidth="1"/>
    <col min="2055" max="2055" width="35.7109375" style="692" customWidth="1"/>
    <col min="2056" max="2056" width="17.7109375" style="692" customWidth="1"/>
    <col min="2057" max="2057" width="15.28515625" style="692" customWidth="1"/>
    <col min="2058" max="2058" width="30.7109375" style="692" customWidth="1"/>
    <col min="2059" max="2224" width="8.7109375" style="692" customWidth="1"/>
    <col min="2225" max="2225" width="10.42578125" style="692" customWidth="1"/>
    <col min="2226" max="2226" width="80.42578125" style="692" customWidth="1"/>
    <col min="2227" max="2227" width="19.5703125" style="692" customWidth="1"/>
    <col min="2228" max="2304" width="27.7109375" style="692"/>
    <col min="2305" max="2305" width="8.7109375" style="692" customWidth="1"/>
    <col min="2306" max="2306" width="45.7109375" style="692" customWidth="1"/>
    <col min="2307" max="2307" width="15.7109375" style="692" customWidth="1"/>
    <col min="2308" max="2309" width="17.7109375" style="692" customWidth="1"/>
    <col min="2310" max="2310" width="15.28515625" style="692" customWidth="1"/>
    <col min="2311" max="2311" width="35.7109375" style="692" customWidth="1"/>
    <col min="2312" max="2312" width="17.7109375" style="692" customWidth="1"/>
    <col min="2313" max="2313" width="15.28515625" style="692" customWidth="1"/>
    <col min="2314" max="2314" width="30.7109375" style="692" customWidth="1"/>
    <col min="2315" max="2480" width="8.7109375" style="692" customWidth="1"/>
    <col min="2481" max="2481" width="10.42578125" style="692" customWidth="1"/>
    <col min="2482" max="2482" width="80.42578125" style="692" customWidth="1"/>
    <col min="2483" max="2483" width="19.5703125" style="692" customWidth="1"/>
    <col min="2484" max="2560" width="27.7109375" style="692"/>
    <col min="2561" max="2561" width="8.7109375" style="692" customWidth="1"/>
    <col min="2562" max="2562" width="45.7109375" style="692" customWidth="1"/>
    <col min="2563" max="2563" width="15.7109375" style="692" customWidth="1"/>
    <col min="2564" max="2565" width="17.7109375" style="692" customWidth="1"/>
    <col min="2566" max="2566" width="15.28515625" style="692" customWidth="1"/>
    <col min="2567" max="2567" width="35.7109375" style="692" customWidth="1"/>
    <col min="2568" max="2568" width="17.7109375" style="692" customWidth="1"/>
    <col min="2569" max="2569" width="15.28515625" style="692" customWidth="1"/>
    <col min="2570" max="2570" width="30.7109375" style="692" customWidth="1"/>
    <col min="2571" max="2736" width="8.7109375" style="692" customWidth="1"/>
    <col min="2737" max="2737" width="10.42578125" style="692" customWidth="1"/>
    <col min="2738" max="2738" width="80.42578125" style="692" customWidth="1"/>
    <col min="2739" max="2739" width="19.5703125" style="692" customWidth="1"/>
    <col min="2740" max="2816" width="27.7109375" style="692"/>
    <col min="2817" max="2817" width="8.7109375" style="692" customWidth="1"/>
    <col min="2818" max="2818" width="45.7109375" style="692" customWidth="1"/>
    <col min="2819" max="2819" width="15.7109375" style="692" customWidth="1"/>
    <col min="2820" max="2821" width="17.7109375" style="692" customWidth="1"/>
    <col min="2822" max="2822" width="15.28515625" style="692" customWidth="1"/>
    <col min="2823" max="2823" width="35.7109375" style="692" customWidth="1"/>
    <col min="2824" max="2824" width="17.7109375" style="692" customWidth="1"/>
    <col min="2825" max="2825" width="15.28515625" style="692" customWidth="1"/>
    <col min="2826" max="2826" width="30.7109375" style="692" customWidth="1"/>
    <col min="2827" max="2992" width="8.7109375" style="692" customWidth="1"/>
    <col min="2993" max="2993" width="10.42578125" style="692" customWidth="1"/>
    <col min="2994" max="2994" width="80.42578125" style="692" customWidth="1"/>
    <col min="2995" max="2995" width="19.5703125" style="692" customWidth="1"/>
    <col min="2996" max="3072" width="27.7109375" style="692"/>
    <col min="3073" max="3073" width="8.7109375" style="692" customWidth="1"/>
    <col min="3074" max="3074" width="45.7109375" style="692" customWidth="1"/>
    <col min="3075" max="3075" width="15.7109375" style="692" customWidth="1"/>
    <col min="3076" max="3077" width="17.7109375" style="692" customWidth="1"/>
    <col min="3078" max="3078" width="15.28515625" style="692" customWidth="1"/>
    <col min="3079" max="3079" width="35.7109375" style="692" customWidth="1"/>
    <col min="3080" max="3080" width="17.7109375" style="692" customWidth="1"/>
    <col min="3081" max="3081" width="15.28515625" style="692" customWidth="1"/>
    <col min="3082" max="3082" width="30.7109375" style="692" customWidth="1"/>
    <col min="3083" max="3248" width="8.7109375" style="692" customWidth="1"/>
    <col min="3249" max="3249" width="10.42578125" style="692" customWidth="1"/>
    <col min="3250" max="3250" width="80.42578125" style="692" customWidth="1"/>
    <col min="3251" max="3251" width="19.5703125" style="692" customWidth="1"/>
    <col min="3252" max="3328" width="27.7109375" style="692"/>
    <col min="3329" max="3329" width="8.7109375" style="692" customWidth="1"/>
    <col min="3330" max="3330" width="45.7109375" style="692" customWidth="1"/>
    <col min="3331" max="3331" width="15.7109375" style="692" customWidth="1"/>
    <col min="3332" max="3333" width="17.7109375" style="692" customWidth="1"/>
    <col min="3334" max="3334" width="15.28515625" style="692" customWidth="1"/>
    <col min="3335" max="3335" width="35.7109375" style="692" customWidth="1"/>
    <col min="3336" max="3336" width="17.7109375" style="692" customWidth="1"/>
    <col min="3337" max="3337" width="15.28515625" style="692" customWidth="1"/>
    <col min="3338" max="3338" width="30.7109375" style="692" customWidth="1"/>
    <col min="3339" max="3504" width="8.7109375" style="692" customWidth="1"/>
    <col min="3505" max="3505" width="10.42578125" style="692" customWidth="1"/>
    <col min="3506" max="3506" width="80.42578125" style="692" customWidth="1"/>
    <col min="3507" max="3507" width="19.5703125" style="692" customWidth="1"/>
    <col min="3508" max="3584" width="27.7109375" style="692"/>
    <col min="3585" max="3585" width="8.7109375" style="692" customWidth="1"/>
    <col min="3586" max="3586" width="45.7109375" style="692" customWidth="1"/>
    <col min="3587" max="3587" width="15.7109375" style="692" customWidth="1"/>
    <col min="3588" max="3589" width="17.7109375" style="692" customWidth="1"/>
    <col min="3590" max="3590" width="15.28515625" style="692" customWidth="1"/>
    <col min="3591" max="3591" width="35.7109375" style="692" customWidth="1"/>
    <col min="3592" max="3592" width="17.7109375" style="692" customWidth="1"/>
    <col min="3593" max="3593" width="15.28515625" style="692" customWidth="1"/>
    <col min="3594" max="3594" width="30.7109375" style="692" customWidth="1"/>
    <col min="3595" max="3760" width="8.7109375" style="692" customWidth="1"/>
    <col min="3761" max="3761" width="10.42578125" style="692" customWidth="1"/>
    <col min="3762" max="3762" width="80.42578125" style="692" customWidth="1"/>
    <col min="3763" max="3763" width="19.5703125" style="692" customWidth="1"/>
    <col min="3764" max="3840" width="27.7109375" style="692"/>
    <col min="3841" max="3841" width="8.7109375" style="692" customWidth="1"/>
    <col min="3842" max="3842" width="45.7109375" style="692" customWidth="1"/>
    <col min="3843" max="3843" width="15.7109375" style="692" customWidth="1"/>
    <col min="3844" max="3845" width="17.7109375" style="692" customWidth="1"/>
    <col min="3846" max="3846" width="15.28515625" style="692" customWidth="1"/>
    <col min="3847" max="3847" width="35.7109375" style="692" customWidth="1"/>
    <col min="3848" max="3848" width="17.7109375" style="692" customWidth="1"/>
    <col min="3849" max="3849" width="15.28515625" style="692" customWidth="1"/>
    <col min="3850" max="3850" width="30.7109375" style="692" customWidth="1"/>
    <col min="3851" max="4016" width="8.7109375" style="692" customWidth="1"/>
    <col min="4017" max="4017" width="10.42578125" style="692" customWidth="1"/>
    <col min="4018" max="4018" width="80.42578125" style="692" customWidth="1"/>
    <col min="4019" max="4019" width="19.5703125" style="692" customWidth="1"/>
    <col min="4020" max="4096" width="27.7109375" style="692"/>
    <col min="4097" max="4097" width="8.7109375" style="692" customWidth="1"/>
    <col min="4098" max="4098" width="45.7109375" style="692" customWidth="1"/>
    <col min="4099" max="4099" width="15.7109375" style="692" customWidth="1"/>
    <col min="4100" max="4101" width="17.7109375" style="692" customWidth="1"/>
    <col min="4102" max="4102" width="15.28515625" style="692" customWidth="1"/>
    <col min="4103" max="4103" width="35.7109375" style="692" customWidth="1"/>
    <col min="4104" max="4104" width="17.7109375" style="692" customWidth="1"/>
    <col min="4105" max="4105" width="15.28515625" style="692" customWidth="1"/>
    <col min="4106" max="4106" width="30.7109375" style="692" customWidth="1"/>
    <col min="4107" max="4272" width="8.7109375" style="692" customWidth="1"/>
    <col min="4273" max="4273" width="10.42578125" style="692" customWidth="1"/>
    <col min="4274" max="4274" width="80.42578125" style="692" customWidth="1"/>
    <col min="4275" max="4275" width="19.5703125" style="692" customWidth="1"/>
    <col min="4276" max="4352" width="27.7109375" style="692"/>
    <col min="4353" max="4353" width="8.7109375" style="692" customWidth="1"/>
    <col min="4354" max="4354" width="45.7109375" style="692" customWidth="1"/>
    <col min="4355" max="4355" width="15.7109375" style="692" customWidth="1"/>
    <col min="4356" max="4357" width="17.7109375" style="692" customWidth="1"/>
    <col min="4358" max="4358" width="15.28515625" style="692" customWidth="1"/>
    <col min="4359" max="4359" width="35.7109375" style="692" customWidth="1"/>
    <col min="4360" max="4360" width="17.7109375" style="692" customWidth="1"/>
    <col min="4361" max="4361" width="15.28515625" style="692" customWidth="1"/>
    <col min="4362" max="4362" width="30.7109375" style="692" customWidth="1"/>
    <col min="4363" max="4528" width="8.7109375" style="692" customWidth="1"/>
    <col min="4529" max="4529" width="10.42578125" style="692" customWidth="1"/>
    <col min="4530" max="4530" width="80.42578125" style="692" customWidth="1"/>
    <col min="4531" max="4531" width="19.5703125" style="692" customWidth="1"/>
    <col min="4532" max="4608" width="27.7109375" style="692"/>
    <col min="4609" max="4609" width="8.7109375" style="692" customWidth="1"/>
    <col min="4610" max="4610" width="45.7109375" style="692" customWidth="1"/>
    <col min="4611" max="4611" width="15.7109375" style="692" customWidth="1"/>
    <col min="4612" max="4613" width="17.7109375" style="692" customWidth="1"/>
    <col min="4614" max="4614" width="15.28515625" style="692" customWidth="1"/>
    <col min="4615" max="4615" width="35.7109375" style="692" customWidth="1"/>
    <col min="4616" max="4616" width="17.7109375" style="692" customWidth="1"/>
    <col min="4617" max="4617" width="15.28515625" style="692" customWidth="1"/>
    <col min="4618" max="4618" width="30.7109375" style="692" customWidth="1"/>
    <col min="4619" max="4784" width="8.7109375" style="692" customWidth="1"/>
    <col min="4785" max="4785" width="10.42578125" style="692" customWidth="1"/>
    <col min="4786" max="4786" width="80.42578125" style="692" customWidth="1"/>
    <col min="4787" max="4787" width="19.5703125" style="692" customWidth="1"/>
    <col min="4788" max="4864" width="27.7109375" style="692"/>
    <col min="4865" max="4865" width="8.7109375" style="692" customWidth="1"/>
    <col min="4866" max="4866" width="45.7109375" style="692" customWidth="1"/>
    <col min="4867" max="4867" width="15.7109375" style="692" customWidth="1"/>
    <col min="4868" max="4869" width="17.7109375" style="692" customWidth="1"/>
    <col min="4870" max="4870" width="15.28515625" style="692" customWidth="1"/>
    <col min="4871" max="4871" width="35.7109375" style="692" customWidth="1"/>
    <col min="4872" max="4872" width="17.7109375" style="692" customWidth="1"/>
    <col min="4873" max="4873" width="15.28515625" style="692" customWidth="1"/>
    <col min="4874" max="4874" width="30.7109375" style="692" customWidth="1"/>
    <col min="4875" max="5040" width="8.7109375" style="692" customWidth="1"/>
    <col min="5041" max="5041" width="10.42578125" style="692" customWidth="1"/>
    <col min="5042" max="5042" width="80.42578125" style="692" customWidth="1"/>
    <col min="5043" max="5043" width="19.5703125" style="692" customWidth="1"/>
    <col min="5044" max="5120" width="27.7109375" style="692"/>
    <col min="5121" max="5121" width="8.7109375" style="692" customWidth="1"/>
    <col min="5122" max="5122" width="45.7109375" style="692" customWidth="1"/>
    <col min="5123" max="5123" width="15.7109375" style="692" customWidth="1"/>
    <col min="5124" max="5125" width="17.7109375" style="692" customWidth="1"/>
    <col min="5126" max="5126" width="15.28515625" style="692" customWidth="1"/>
    <col min="5127" max="5127" width="35.7109375" style="692" customWidth="1"/>
    <col min="5128" max="5128" width="17.7109375" style="692" customWidth="1"/>
    <col min="5129" max="5129" width="15.28515625" style="692" customWidth="1"/>
    <col min="5130" max="5130" width="30.7109375" style="692" customWidth="1"/>
    <col min="5131" max="5296" width="8.7109375" style="692" customWidth="1"/>
    <col min="5297" max="5297" width="10.42578125" style="692" customWidth="1"/>
    <col min="5298" max="5298" width="80.42578125" style="692" customWidth="1"/>
    <col min="5299" max="5299" width="19.5703125" style="692" customWidth="1"/>
    <col min="5300" max="5376" width="27.7109375" style="692"/>
    <col min="5377" max="5377" width="8.7109375" style="692" customWidth="1"/>
    <col min="5378" max="5378" width="45.7109375" style="692" customWidth="1"/>
    <col min="5379" max="5379" width="15.7109375" style="692" customWidth="1"/>
    <col min="5380" max="5381" width="17.7109375" style="692" customWidth="1"/>
    <col min="5382" max="5382" width="15.28515625" style="692" customWidth="1"/>
    <col min="5383" max="5383" width="35.7109375" style="692" customWidth="1"/>
    <col min="5384" max="5384" width="17.7109375" style="692" customWidth="1"/>
    <col min="5385" max="5385" width="15.28515625" style="692" customWidth="1"/>
    <col min="5386" max="5386" width="30.7109375" style="692" customWidth="1"/>
    <col min="5387" max="5552" width="8.7109375" style="692" customWidth="1"/>
    <col min="5553" max="5553" width="10.42578125" style="692" customWidth="1"/>
    <col min="5554" max="5554" width="80.42578125" style="692" customWidth="1"/>
    <col min="5555" max="5555" width="19.5703125" style="692" customWidth="1"/>
    <col min="5556" max="5632" width="27.7109375" style="692"/>
    <col min="5633" max="5633" width="8.7109375" style="692" customWidth="1"/>
    <col min="5634" max="5634" width="45.7109375" style="692" customWidth="1"/>
    <col min="5635" max="5635" width="15.7109375" style="692" customWidth="1"/>
    <col min="5636" max="5637" width="17.7109375" style="692" customWidth="1"/>
    <col min="5638" max="5638" width="15.28515625" style="692" customWidth="1"/>
    <col min="5639" max="5639" width="35.7109375" style="692" customWidth="1"/>
    <col min="5640" max="5640" width="17.7109375" style="692" customWidth="1"/>
    <col min="5641" max="5641" width="15.28515625" style="692" customWidth="1"/>
    <col min="5642" max="5642" width="30.7109375" style="692" customWidth="1"/>
    <col min="5643" max="5808" width="8.7109375" style="692" customWidth="1"/>
    <col min="5809" max="5809" width="10.42578125" style="692" customWidth="1"/>
    <col min="5810" max="5810" width="80.42578125" style="692" customWidth="1"/>
    <col min="5811" max="5811" width="19.5703125" style="692" customWidth="1"/>
    <col min="5812" max="5888" width="27.7109375" style="692"/>
    <col min="5889" max="5889" width="8.7109375" style="692" customWidth="1"/>
    <col min="5890" max="5890" width="45.7109375" style="692" customWidth="1"/>
    <col min="5891" max="5891" width="15.7109375" style="692" customWidth="1"/>
    <col min="5892" max="5893" width="17.7109375" style="692" customWidth="1"/>
    <col min="5894" max="5894" width="15.28515625" style="692" customWidth="1"/>
    <col min="5895" max="5895" width="35.7109375" style="692" customWidth="1"/>
    <col min="5896" max="5896" width="17.7109375" style="692" customWidth="1"/>
    <col min="5897" max="5897" width="15.28515625" style="692" customWidth="1"/>
    <col min="5898" max="5898" width="30.7109375" style="692" customWidth="1"/>
    <col min="5899" max="6064" width="8.7109375" style="692" customWidth="1"/>
    <col min="6065" max="6065" width="10.42578125" style="692" customWidth="1"/>
    <col min="6066" max="6066" width="80.42578125" style="692" customWidth="1"/>
    <col min="6067" max="6067" width="19.5703125" style="692" customWidth="1"/>
    <col min="6068" max="6144" width="27.7109375" style="692"/>
    <col min="6145" max="6145" width="8.7109375" style="692" customWidth="1"/>
    <col min="6146" max="6146" width="45.7109375" style="692" customWidth="1"/>
    <col min="6147" max="6147" width="15.7109375" style="692" customWidth="1"/>
    <col min="6148" max="6149" width="17.7109375" style="692" customWidth="1"/>
    <col min="6150" max="6150" width="15.28515625" style="692" customWidth="1"/>
    <col min="6151" max="6151" width="35.7109375" style="692" customWidth="1"/>
    <col min="6152" max="6152" width="17.7109375" style="692" customWidth="1"/>
    <col min="6153" max="6153" width="15.28515625" style="692" customWidth="1"/>
    <col min="6154" max="6154" width="30.7109375" style="692" customWidth="1"/>
    <col min="6155" max="6320" width="8.7109375" style="692" customWidth="1"/>
    <col min="6321" max="6321" width="10.42578125" style="692" customWidth="1"/>
    <col min="6322" max="6322" width="80.42578125" style="692" customWidth="1"/>
    <col min="6323" max="6323" width="19.5703125" style="692" customWidth="1"/>
    <col min="6324" max="6400" width="27.7109375" style="692"/>
    <col min="6401" max="6401" width="8.7109375" style="692" customWidth="1"/>
    <col min="6402" max="6402" width="45.7109375" style="692" customWidth="1"/>
    <col min="6403" max="6403" width="15.7109375" style="692" customWidth="1"/>
    <col min="6404" max="6405" width="17.7109375" style="692" customWidth="1"/>
    <col min="6406" max="6406" width="15.28515625" style="692" customWidth="1"/>
    <col min="6407" max="6407" width="35.7109375" style="692" customWidth="1"/>
    <col min="6408" max="6408" width="17.7109375" style="692" customWidth="1"/>
    <col min="6409" max="6409" width="15.28515625" style="692" customWidth="1"/>
    <col min="6410" max="6410" width="30.7109375" style="692" customWidth="1"/>
    <col min="6411" max="6576" width="8.7109375" style="692" customWidth="1"/>
    <col min="6577" max="6577" width="10.42578125" style="692" customWidth="1"/>
    <col min="6578" max="6578" width="80.42578125" style="692" customWidth="1"/>
    <col min="6579" max="6579" width="19.5703125" style="692" customWidth="1"/>
    <col min="6580" max="6656" width="27.7109375" style="692"/>
    <col min="6657" max="6657" width="8.7109375" style="692" customWidth="1"/>
    <col min="6658" max="6658" width="45.7109375" style="692" customWidth="1"/>
    <col min="6659" max="6659" width="15.7109375" style="692" customWidth="1"/>
    <col min="6660" max="6661" width="17.7109375" style="692" customWidth="1"/>
    <col min="6662" max="6662" width="15.28515625" style="692" customWidth="1"/>
    <col min="6663" max="6663" width="35.7109375" style="692" customWidth="1"/>
    <col min="6664" max="6664" width="17.7109375" style="692" customWidth="1"/>
    <col min="6665" max="6665" width="15.28515625" style="692" customWidth="1"/>
    <col min="6666" max="6666" width="30.7109375" style="692" customWidth="1"/>
    <col min="6667" max="6832" width="8.7109375" style="692" customWidth="1"/>
    <col min="6833" max="6833" width="10.42578125" style="692" customWidth="1"/>
    <col min="6834" max="6834" width="80.42578125" style="692" customWidth="1"/>
    <col min="6835" max="6835" width="19.5703125" style="692" customWidth="1"/>
    <col min="6836" max="6912" width="27.7109375" style="692"/>
    <col min="6913" max="6913" width="8.7109375" style="692" customWidth="1"/>
    <col min="6914" max="6914" width="45.7109375" style="692" customWidth="1"/>
    <col min="6915" max="6915" width="15.7109375" style="692" customWidth="1"/>
    <col min="6916" max="6917" width="17.7109375" style="692" customWidth="1"/>
    <col min="6918" max="6918" width="15.28515625" style="692" customWidth="1"/>
    <col min="6919" max="6919" width="35.7109375" style="692" customWidth="1"/>
    <col min="6920" max="6920" width="17.7109375" style="692" customWidth="1"/>
    <col min="6921" max="6921" width="15.28515625" style="692" customWidth="1"/>
    <col min="6922" max="6922" width="30.7109375" style="692" customWidth="1"/>
    <col min="6923" max="7088" width="8.7109375" style="692" customWidth="1"/>
    <col min="7089" max="7089" width="10.42578125" style="692" customWidth="1"/>
    <col min="7090" max="7090" width="80.42578125" style="692" customWidth="1"/>
    <col min="7091" max="7091" width="19.5703125" style="692" customWidth="1"/>
    <col min="7092" max="7168" width="27.7109375" style="692"/>
    <col min="7169" max="7169" width="8.7109375" style="692" customWidth="1"/>
    <col min="7170" max="7170" width="45.7109375" style="692" customWidth="1"/>
    <col min="7171" max="7171" width="15.7109375" style="692" customWidth="1"/>
    <col min="7172" max="7173" width="17.7109375" style="692" customWidth="1"/>
    <col min="7174" max="7174" width="15.28515625" style="692" customWidth="1"/>
    <col min="7175" max="7175" width="35.7109375" style="692" customWidth="1"/>
    <col min="7176" max="7176" width="17.7109375" style="692" customWidth="1"/>
    <col min="7177" max="7177" width="15.28515625" style="692" customWidth="1"/>
    <col min="7178" max="7178" width="30.7109375" style="692" customWidth="1"/>
    <col min="7179" max="7344" width="8.7109375" style="692" customWidth="1"/>
    <col min="7345" max="7345" width="10.42578125" style="692" customWidth="1"/>
    <col min="7346" max="7346" width="80.42578125" style="692" customWidth="1"/>
    <col min="7347" max="7347" width="19.5703125" style="692" customWidth="1"/>
    <col min="7348" max="7424" width="27.7109375" style="692"/>
    <col min="7425" max="7425" width="8.7109375" style="692" customWidth="1"/>
    <col min="7426" max="7426" width="45.7109375" style="692" customWidth="1"/>
    <col min="7427" max="7427" width="15.7109375" style="692" customWidth="1"/>
    <col min="7428" max="7429" width="17.7109375" style="692" customWidth="1"/>
    <col min="7430" max="7430" width="15.28515625" style="692" customWidth="1"/>
    <col min="7431" max="7431" width="35.7109375" style="692" customWidth="1"/>
    <col min="7432" max="7432" width="17.7109375" style="692" customWidth="1"/>
    <col min="7433" max="7433" width="15.28515625" style="692" customWidth="1"/>
    <col min="7434" max="7434" width="30.7109375" style="692" customWidth="1"/>
    <col min="7435" max="7600" width="8.7109375" style="692" customWidth="1"/>
    <col min="7601" max="7601" width="10.42578125" style="692" customWidth="1"/>
    <col min="7602" max="7602" width="80.42578125" style="692" customWidth="1"/>
    <col min="7603" max="7603" width="19.5703125" style="692" customWidth="1"/>
    <col min="7604" max="7680" width="27.7109375" style="692"/>
    <col min="7681" max="7681" width="8.7109375" style="692" customWidth="1"/>
    <col min="7682" max="7682" width="45.7109375" style="692" customWidth="1"/>
    <col min="7683" max="7683" width="15.7109375" style="692" customWidth="1"/>
    <col min="7684" max="7685" width="17.7109375" style="692" customWidth="1"/>
    <col min="7686" max="7686" width="15.28515625" style="692" customWidth="1"/>
    <col min="7687" max="7687" width="35.7109375" style="692" customWidth="1"/>
    <col min="7688" max="7688" width="17.7109375" style="692" customWidth="1"/>
    <col min="7689" max="7689" width="15.28515625" style="692" customWidth="1"/>
    <col min="7690" max="7690" width="30.7109375" style="692" customWidth="1"/>
    <col min="7691" max="7856" width="8.7109375" style="692" customWidth="1"/>
    <col min="7857" max="7857" width="10.42578125" style="692" customWidth="1"/>
    <col min="7858" max="7858" width="80.42578125" style="692" customWidth="1"/>
    <col min="7859" max="7859" width="19.5703125" style="692" customWidth="1"/>
    <col min="7860" max="7936" width="27.7109375" style="692"/>
    <col min="7937" max="7937" width="8.7109375" style="692" customWidth="1"/>
    <col min="7938" max="7938" width="45.7109375" style="692" customWidth="1"/>
    <col min="7939" max="7939" width="15.7109375" style="692" customWidth="1"/>
    <col min="7940" max="7941" width="17.7109375" style="692" customWidth="1"/>
    <col min="7942" max="7942" width="15.28515625" style="692" customWidth="1"/>
    <col min="7943" max="7943" width="35.7109375" style="692" customWidth="1"/>
    <col min="7944" max="7944" width="17.7109375" style="692" customWidth="1"/>
    <col min="7945" max="7945" width="15.28515625" style="692" customWidth="1"/>
    <col min="7946" max="7946" width="30.7109375" style="692" customWidth="1"/>
    <col min="7947" max="8112" width="8.7109375" style="692" customWidth="1"/>
    <col min="8113" max="8113" width="10.42578125" style="692" customWidth="1"/>
    <col min="8114" max="8114" width="80.42578125" style="692" customWidth="1"/>
    <col min="8115" max="8115" width="19.5703125" style="692" customWidth="1"/>
    <col min="8116" max="8192" width="27.7109375" style="692"/>
    <col min="8193" max="8193" width="8.7109375" style="692" customWidth="1"/>
    <col min="8194" max="8194" width="45.7109375" style="692" customWidth="1"/>
    <col min="8195" max="8195" width="15.7109375" style="692" customWidth="1"/>
    <col min="8196" max="8197" width="17.7109375" style="692" customWidth="1"/>
    <col min="8198" max="8198" width="15.28515625" style="692" customWidth="1"/>
    <col min="8199" max="8199" width="35.7109375" style="692" customWidth="1"/>
    <col min="8200" max="8200" width="17.7109375" style="692" customWidth="1"/>
    <col min="8201" max="8201" width="15.28515625" style="692" customWidth="1"/>
    <col min="8202" max="8202" width="30.7109375" style="692" customWidth="1"/>
    <col min="8203" max="8368" width="8.7109375" style="692" customWidth="1"/>
    <col min="8369" max="8369" width="10.42578125" style="692" customWidth="1"/>
    <col min="8370" max="8370" width="80.42578125" style="692" customWidth="1"/>
    <col min="8371" max="8371" width="19.5703125" style="692" customWidth="1"/>
    <col min="8372" max="8448" width="27.7109375" style="692"/>
    <col min="8449" max="8449" width="8.7109375" style="692" customWidth="1"/>
    <col min="8450" max="8450" width="45.7109375" style="692" customWidth="1"/>
    <col min="8451" max="8451" width="15.7109375" style="692" customWidth="1"/>
    <col min="8452" max="8453" width="17.7109375" style="692" customWidth="1"/>
    <col min="8454" max="8454" width="15.28515625" style="692" customWidth="1"/>
    <col min="8455" max="8455" width="35.7109375" style="692" customWidth="1"/>
    <col min="8456" max="8456" width="17.7109375" style="692" customWidth="1"/>
    <col min="8457" max="8457" width="15.28515625" style="692" customWidth="1"/>
    <col min="8458" max="8458" width="30.7109375" style="692" customWidth="1"/>
    <col min="8459" max="8624" width="8.7109375" style="692" customWidth="1"/>
    <col min="8625" max="8625" width="10.42578125" style="692" customWidth="1"/>
    <col min="8626" max="8626" width="80.42578125" style="692" customWidth="1"/>
    <col min="8627" max="8627" width="19.5703125" style="692" customWidth="1"/>
    <col min="8628" max="8704" width="27.7109375" style="692"/>
    <col min="8705" max="8705" width="8.7109375" style="692" customWidth="1"/>
    <col min="8706" max="8706" width="45.7109375" style="692" customWidth="1"/>
    <col min="8707" max="8707" width="15.7109375" style="692" customWidth="1"/>
    <col min="8708" max="8709" width="17.7109375" style="692" customWidth="1"/>
    <col min="8710" max="8710" width="15.28515625" style="692" customWidth="1"/>
    <col min="8711" max="8711" width="35.7109375" style="692" customWidth="1"/>
    <col min="8712" max="8712" width="17.7109375" style="692" customWidth="1"/>
    <col min="8713" max="8713" width="15.28515625" style="692" customWidth="1"/>
    <col min="8714" max="8714" width="30.7109375" style="692" customWidth="1"/>
    <col min="8715" max="8880" width="8.7109375" style="692" customWidth="1"/>
    <col min="8881" max="8881" width="10.42578125" style="692" customWidth="1"/>
    <col min="8882" max="8882" width="80.42578125" style="692" customWidth="1"/>
    <col min="8883" max="8883" width="19.5703125" style="692" customWidth="1"/>
    <col min="8884" max="8960" width="27.7109375" style="692"/>
    <col min="8961" max="8961" width="8.7109375" style="692" customWidth="1"/>
    <col min="8962" max="8962" width="45.7109375" style="692" customWidth="1"/>
    <col min="8963" max="8963" width="15.7109375" style="692" customWidth="1"/>
    <col min="8964" max="8965" width="17.7109375" style="692" customWidth="1"/>
    <col min="8966" max="8966" width="15.28515625" style="692" customWidth="1"/>
    <col min="8967" max="8967" width="35.7109375" style="692" customWidth="1"/>
    <col min="8968" max="8968" width="17.7109375" style="692" customWidth="1"/>
    <col min="8969" max="8969" width="15.28515625" style="692" customWidth="1"/>
    <col min="8970" max="8970" width="30.7109375" style="692" customWidth="1"/>
    <col min="8971" max="9136" width="8.7109375" style="692" customWidth="1"/>
    <col min="9137" max="9137" width="10.42578125" style="692" customWidth="1"/>
    <col min="9138" max="9138" width="80.42578125" style="692" customWidth="1"/>
    <col min="9139" max="9139" width="19.5703125" style="692" customWidth="1"/>
    <col min="9140" max="9216" width="27.7109375" style="692"/>
    <col min="9217" max="9217" width="8.7109375" style="692" customWidth="1"/>
    <col min="9218" max="9218" width="45.7109375" style="692" customWidth="1"/>
    <col min="9219" max="9219" width="15.7109375" style="692" customWidth="1"/>
    <col min="9220" max="9221" width="17.7109375" style="692" customWidth="1"/>
    <col min="9222" max="9222" width="15.28515625" style="692" customWidth="1"/>
    <col min="9223" max="9223" width="35.7109375" style="692" customWidth="1"/>
    <col min="9224" max="9224" width="17.7109375" style="692" customWidth="1"/>
    <col min="9225" max="9225" width="15.28515625" style="692" customWidth="1"/>
    <col min="9226" max="9226" width="30.7109375" style="692" customWidth="1"/>
    <col min="9227" max="9392" width="8.7109375" style="692" customWidth="1"/>
    <col min="9393" max="9393" width="10.42578125" style="692" customWidth="1"/>
    <col min="9394" max="9394" width="80.42578125" style="692" customWidth="1"/>
    <col min="9395" max="9395" width="19.5703125" style="692" customWidth="1"/>
    <col min="9396" max="9472" width="27.7109375" style="692"/>
    <col min="9473" max="9473" width="8.7109375" style="692" customWidth="1"/>
    <col min="9474" max="9474" width="45.7109375" style="692" customWidth="1"/>
    <col min="9475" max="9475" width="15.7109375" style="692" customWidth="1"/>
    <col min="9476" max="9477" width="17.7109375" style="692" customWidth="1"/>
    <col min="9478" max="9478" width="15.28515625" style="692" customWidth="1"/>
    <col min="9479" max="9479" width="35.7109375" style="692" customWidth="1"/>
    <col min="9480" max="9480" width="17.7109375" style="692" customWidth="1"/>
    <col min="9481" max="9481" width="15.28515625" style="692" customWidth="1"/>
    <col min="9482" max="9482" width="30.7109375" style="692" customWidth="1"/>
    <col min="9483" max="9648" width="8.7109375" style="692" customWidth="1"/>
    <col min="9649" max="9649" width="10.42578125" style="692" customWidth="1"/>
    <col min="9650" max="9650" width="80.42578125" style="692" customWidth="1"/>
    <col min="9651" max="9651" width="19.5703125" style="692" customWidth="1"/>
    <col min="9652" max="9728" width="27.7109375" style="692"/>
    <col min="9729" max="9729" width="8.7109375" style="692" customWidth="1"/>
    <col min="9730" max="9730" width="45.7109375" style="692" customWidth="1"/>
    <col min="9731" max="9731" width="15.7109375" style="692" customWidth="1"/>
    <col min="9732" max="9733" width="17.7109375" style="692" customWidth="1"/>
    <col min="9734" max="9734" width="15.28515625" style="692" customWidth="1"/>
    <col min="9735" max="9735" width="35.7109375" style="692" customWidth="1"/>
    <col min="9736" max="9736" width="17.7109375" style="692" customWidth="1"/>
    <col min="9737" max="9737" width="15.28515625" style="692" customWidth="1"/>
    <col min="9738" max="9738" width="30.7109375" style="692" customWidth="1"/>
    <col min="9739" max="9904" width="8.7109375" style="692" customWidth="1"/>
    <col min="9905" max="9905" width="10.42578125" style="692" customWidth="1"/>
    <col min="9906" max="9906" width="80.42578125" style="692" customWidth="1"/>
    <col min="9907" max="9907" width="19.5703125" style="692" customWidth="1"/>
    <col min="9908" max="9984" width="27.7109375" style="692"/>
    <col min="9985" max="9985" width="8.7109375" style="692" customWidth="1"/>
    <col min="9986" max="9986" width="45.7109375" style="692" customWidth="1"/>
    <col min="9987" max="9987" width="15.7109375" style="692" customWidth="1"/>
    <col min="9988" max="9989" width="17.7109375" style="692" customWidth="1"/>
    <col min="9990" max="9990" width="15.28515625" style="692" customWidth="1"/>
    <col min="9991" max="9991" width="35.7109375" style="692" customWidth="1"/>
    <col min="9992" max="9992" width="17.7109375" style="692" customWidth="1"/>
    <col min="9993" max="9993" width="15.28515625" style="692" customWidth="1"/>
    <col min="9994" max="9994" width="30.7109375" style="692" customWidth="1"/>
    <col min="9995" max="10160" width="8.7109375" style="692" customWidth="1"/>
    <col min="10161" max="10161" width="10.42578125" style="692" customWidth="1"/>
    <col min="10162" max="10162" width="80.42578125" style="692" customWidth="1"/>
    <col min="10163" max="10163" width="19.5703125" style="692" customWidth="1"/>
    <col min="10164" max="10240" width="27.7109375" style="692"/>
    <col min="10241" max="10241" width="8.7109375" style="692" customWidth="1"/>
    <col min="10242" max="10242" width="45.7109375" style="692" customWidth="1"/>
    <col min="10243" max="10243" width="15.7109375" style="692" customWidth="1"/>
    <col min="10244" max="10245" width="17.7109375" style="692" customWidth="1"/>
    <col min="10246" max="10246" width="15.28515625" style="692" customWidth="1"/>
    <col min="10247" max="10247" width="35.7109375" style="692" customWidth="1"/>
    <col min="10248" max="10248" width="17.7109375" style="692" customWidth="1"/>
    <col min="10249" max="10249" width="15.28515625" style="692" customWidth="1"/>
    <col min="10250" max="10250" width="30.7109375" style="692" customWidth="1"/>
    <col min="10251" max="10416" width="8.7109375" style="692" customWidth="1"/>
    <col min="10417" max="10417" width="10.42578125" style="692" customWidth="1"/>
    <col min="10418" max="10418" width="80.42578125" style="692" customWidth="1"/>
    <col min="10419" max="10419" width="19.5703125" style="692" customWidth="1"/>
    <col min="10420" max="10496" width="27.7109375" style="692"/>
    <col min="10497" max="10497" width="8.7109375" style="692" customWidth="1"/>
    <col min="10498" max="10498" width="45.7109375" style="692" customWidth="1"/>
    <col min="10499" max="10499" width="15.7109375" style="692" customWidth="1"/>
    <col min="10500" max="10501" width="17.7109375" style="692" customWidth="1"/>
    <col min="10502" max="10502" width="15.28515625" style="692" customWidth="1"/>
    <col min="10503" max="10503" width="35.7109375" style="692" customWidth="1"/>
    <col min="10504" max="10504" width="17.7109375" style="692" customWidth="1"/>
    <col min="10505" max="10505" width="15.28515625" style="692" customWidth="1"/>
    <col min="10506" max="10506" width="30.7109375" style="692" customWidth="1"/>
    <col min="10507" max="10672" width="8.7109375" style="692" customWidth="1"/>
    <col min="10673" max="10673" width="10.42578125" style="692" customWidth="1"/>
    <col min="10674" max="10674" width="80.42578125" style="692" customWidth="1"/>
    <col min="10675" max="10675" width="19.5703125" style="692" customWidth="1"/>
    <col min="10676" max="10752" width="27.7109375" style="692"/>
    <col min="10753" max="10753" width="8.7109375" style="692" customWidth="1"/>
    <col min="10754" max="10754" width="45.7109375" style="692" customWidth="1"/>
    <col min="10755" max="10755" width="15.7109375" style="692" customWidth="1"/>
    <col min="10756" max="10757" width="17.7109375" style="692" customWidth="1"/>
    <col min="10758" max="10758" width="15.28515625" style="692" customWidth="1"/>
    <col min="10759" max="10759" width="35.7109375" style="692" customWidth="1"/>
    <col min="10760" max="10760" width="17.7109375" style="692" customWidth="1"/>
    <col min="10761" max="10761" width="15.28515625" style="692" customWidth="1"/>
    <col min="10762" max="10762" width="30.7109375" style="692" customWidth="1"/>
    <col min="10763" max="10928" width="8.7109375" style="692" customWidth="1"/>
    <col min="10929" max="10929" width="10.42578125" style="692" customWidth="1"/>
    <col min="10930" max="10930" width="80.42578125" style="692" customWidth="1"/>
    <col min="10931" max="10931" width="19.5703125" style="692" customWidth="1"/>
    <col min="10932" max="11008" width="27.7109375" style="692"/>
    <col min="11009" max="11009" width="8.7109375" style="692" customWidth="1"/>
    <col min="11010" max="11010" width="45.7109375" style="692" customWidth="1"/>
    <col min="11011" max="11011" width="15.7109375" style="692" customWidth="1"/>
    <col min="11012" max="11013" width="17.7109375" style="692" customWidth="1"/>
    <col min="11014" max="11014" width="15.28515625" style="692" customWidth="1"/>
    <col min="11015" max="11015" width="35.7109375" style="692" customWidth="1"/>
    <col min="11016" max="11016" width="17.7109375" style="692" customWidth="1"/>
    <col min="11017" max="11017" width="15.28515625" style="692" customWidth="1"/>
    <col min="11018" max="11018" width="30.7109375" style="692" customWidth="1"/>
    <col min="11019" max="11184" width="8.7109375" style="692" customWidth="1"/>
    <col min="11185" max="11185" width="10.42578125" style="692" customWidth="1"/>
    <col min="11186" max="11186" width="80.42578125" style="692" customWidth="1"/>
    <col min="11187" max="11187" width="19.5703125" style="692" customWidth="1"/>
    <col min="11188" max="11264" width="27.7109375" style="692"/>
    <col min="11265" max="11265" width="8.7109375" style="692" customWidth="1"/>
    <col min="11266" max="11266" width="45.7109375" style="692" customWidth="1"/>
    <col min="11267" max="11267" width="15.7109375" style="692" customWidth="1"/>
    <col min="11268" max="11269" width="17.7109375" style="692" customWidth="1"/>
    <col min="11270" max="11270" width="15.28515625" style="692" customWidth="1"/>
    <col min="11271" max="11271" width="35.7109375" style="692" customWidth="1"/>
    <col min="11272" max="11272" width="17.7109375" style="692" customWidth="1"/>
    <col min="11273" max="11273" width="15.28515625" style="692" customWidth="1"/>
    <col min="11274" max="11274" width="30.7109375" style="692" customWidth="1"/>
    <col min="11275" max="11440" width="8.7109375" style="692" customWidth="1"/>
    <col min="11441" max="11441" width="10.42578125" style="692" customWidth="1"/>
    <col min="11442" max="11442" width="80.42578125" style="692" customWidth="1"/>
    <col min="11443" max="11443" width="19.5703125" style="692" customWidth="1"/>
    <col min="11444" max="11520" width="27.7109375" style="692"/>
    <col min="11521" max="11521" width="8.7109375" style="692" customWidth="1"/>
    <col min="11522" max="11522" width="45.7109375" style="692" customWidth="1"/>
    <col min="11523" max="11523" width="15.7109375" style="692" customWidth="1"/>
    <col min="11524" max="11525" width="17.7109375" style="692" customWidth="1"/>
    <col min="11526" max="11526" width="15.28515625" style="692" customWidth="1"/>
    <col min="11527" max="11527" width="35.7109375" style="692" customWidth="1"/>
    <col min="11528" max="11528" width="17.7109375" style="692" customWidth="1"/>
    <col min="11529" max="11529" width="15.28515625" style="692" customWidth="1"/>
    <col min="11530" max="11530" width="30.7109375" style="692" customWidth="1"/>
    <col min="11531" max="11696" width="8.7109375" style="692" customWidth="1"/>
    <col min="11697" max="11697" width="10.42578125" style="692" customWidth="1"/>
    <col min="11698" max="11698" width="80.42578125" style="692" customWidth="1"/>
    <col min="11699" max="11699" width="19.5703125" style="692" customWidth="1"/>
    <col min="11700" max="11776" width="27.7109375" style="692"/>
    <col min="11777" max="11777" width="8.7109375" style="692" customWidth="1"/>
    <col min="11778" max="11778" width="45.7109375" style="692" customWidth="1"/>
    <col min="11779" max="11779" width="15.7109375" style="692" customWidth="1"/>
    <col min="11780" max="11781" width="17.7109375" style="692" customWidth="1"/>
    <col min="11782" max="11782" width="15.28515625" style="692" customWidth="1"/>
    <col min="11783" max="11783" width="35.7109375" style="692" customWidth="1"/>
    <col min="11784" max="11784" width="17.7109375" style="692" customWidth="1"/>
    <col min="11785" max="11785" width="15.28515625" style="692" customWidth="1"/>
    <col min="11786" max="11786" width="30.7109375" style="692" customWidth="1"/>
    <col min="11787" max="11952" width="8.7109375" style="692" customWidth="1"/>
    <col min="11953" max="11953" width="10.42578125" style="692" customWidth="1"/>
    <col min="11954" max="11954" width="80.42578125" style="692" customWidth="1"/>
    <col min="11955" max="11955" width="19.5703125" style="692" customWidth="1"/>
    <col min="11956" max="12032" width="27.7109375" style="692"/>
    <col min="12033" max="12033" width="8.7109375" style="692" customWidth="1"/>
    <col min="12034" max="12034" width="45.7109375" style="692" customWidth="1"/>
    <col min="12035" max="12035" width="15.7109375" style="692" customWidth="1"/>
    <col min="12036" max="12037" width="17.7109375" style="692" customWidth="1"/>
    <col min="12038" max="12038" width="15.28515625" style="692" customWidth="1"/>
    <col min="12039" max="12039" width="35.7109375" style="692" customWidth="1"/>
    <col min="12040" max="12040" width="17.7109375" style="692" customWidth="1"/>
    <col min="12041" max="12041" width="15.28515625" style="692" customWidth="1"/>
    <col min="12042" max="12042" width="30.7109375" style="692" customWidth="1"/>
    <col min="12043" max="12208" width="8.7109375" style="692" customWidth="1"/>
    <col min="12209" max="12209" width="10.42578125" style="692" customWidth="1"/>
    <col min="12210" max="12210" width="80.42578125" style="692" customWidth="1"/>
    <col min="12211" max="12211" width="19.5703125" style="692" customWidth="1"/>
    <col min="12212" max="12288" width="27.7109375" style="692"/>
    <col min="12289" max="12289" width="8.7109375" style="692" customWidth="1"/>
    <col min="12290" max="12290" width="45.7109375" style="692" customWidth="1"/>
    <col min="12291" max="12291" width="15.7109375" style="692" customWidth="1"/>
    <col min="12292" max="12293" width="17.7109375" style="692" customWidth="1"/>
    <col min="12294" max="12294" width="15.28515625" style="692" customWidth="1"/>
    <col min="12295" max="12295" width="35.7109375" style="692" customWidth="1"/>
    <col min="12296" max="12296" width="17.7109375" style="692" customWidth="1"/>
    <col min="12297" max="12297" width="15.28515625" style="692" customWidth="1"/>
    <col min="12298" max="12298" width="30.7109375" style="692" customWidth="1"/>
    <col min="12299" max="12464" width="8.7109375" style="692" customWidth="1"/>
    <col min="12465" max="12465" width="10.42578125" style="692" customWidth="1"/>
    <col min="12466" max="12466" width="80.42578125" style="692" customWidth="1"/>
    <col min="12467" max="12467" width="19.5703125" style="692" customWidth="1"/>
    <col min="12468" max="12544" width="27.7109375" style="692"/>
    <col min="12545" max="12545" width="8.7109375" style="692" customWidth="1"/>
    <col min="12546" max="12546" width="45.7109375" style="692" customWidth="1"/>
    <col min="12547" max="12547" width="15.7109375" style="692" customWidth="1"/>
    <col min="12548" max="12549" width="17.7109375" style="692" customWidth="1"/>
    <col min="12550" max="12550" width="15.28515625" style="692" customWidth="1"/>
    <col min="12551" max="12551" width="35.7109375" style="692" customWidth="1"/>
    <col min="12552" max="12552" width="17.7109375" style="692" customWidth="1"/>
    <col min="12553" max="12553" width="15.28515625" style="692" customWidth="1"/>
    <col min="12554" max="12554" width="30.7109375" style="692" customWidth="1"/>
    <col min="12555" max="12720" width="8.7109375" style="692" customWidth="1"/>
    <col min="12721" max="12721" width="10.42578125" style="692" customWidth="1"/>
    <col min="12722" max="12722" width="80.42578125" style="692" customWidth="1"/>
    <col min="12723" max="12723" width="19.5703125" style="692" customWidth="1"/>
    <col min="12724" max="12800" width="27.7109375" style="692"/>
    <col min="12801" max="12801" width="8.7109375" style="692" customWidth="1"/>
    <col min="12802" max="12802" width="45.7109375" style="692" customWidth="1"/>
    <col min="12803" max="12803" width="15.7109375" style="692" customWidth="1"/>
    <col min="12804" max="12805" width="17.7109375" style="692" customWidth="1"/>
    <col min="12806" max="12806" width="15.28515625" style="692" customWidth="1"/>
    <col min="12807" max="12807" width="35.7109375" style="692" customWidth="1"/>
    <col min="12808" max="12808" width="17.7109375" style="692" customWidth="1"/>
    <col min="12809" max="12809" width="15.28515625" style="692" customWidth="1"/>
    <col min="12810" max="12810" width="30.7109375" style="692" customWidth="1"/>
    <col min="12811" max="12976" width="8.7109375" style="692" customWidth="1"/>
    <col min="12977" max="12977" width="10.42578125" style="692" customWidth="1"/>
    <col min="12978" max="12978" width="80.42578125" style="692" customWidth="1"/>
    <col min="12979" max="12979" width="19.5703125" style="692" customWidth="1"/>
    <col min="12980" max="13056" width="27.7109375" style="692"/>
    <col min="13057" max="13057" width="8.7109375" style="692" customWidth="1"/>
    <col min="13058" max="13058" width="45.7109375" style="692" customWidth="1"/>
    <col min="13059" max="13059" width="15.7109375" style="692" customWidth="1"/>
    <col min="13060" max="13061" width="17.7109375" style="692" customWidth="1"/>
    <col min="13062" max="13062" width="15.28515625" style="692" customWidth="1"/>
    <col min="13063" max="13063" width="35.7109375" style="692" customWidth="1"/>
    <col min="13064" max="13064" width="17.7109375" style="692" customWidth="1"/>
    <col min="13065" max="13065" width="15.28515625" style="692" customWidth="1"/>
    <col min="13066" max="13066" width="30.7109375" style="692" customWidth="1"/>
    <col min="13067" max="13232" width="8.7109375" style="692" customWidth="1"/>
    <col min="13233" max="13233" width="10.42578125" style="692" customWidth="1"/>
    <col min="13234" max="13234" width="80.42578125" style="692" customWidth="1"/>
    <col min="13235" max="13235" width="19.5703125" style="692" customWidth="1"/>
    <col min="13236" max="13312" width="27.7109375" style="692"/>
    <col min="13313" max="13313" width="8.7109375" style="692" customWidth="1"/>
    <col min="13314" max="13314" width="45.7109375" style="692" customWidth="1"/>
    <col min="13315" max="13315" width="15.7109375" style="692" customWidth="1"/>
    <col min="13316" max="13317" width="17.7109375" style="692" customWidth="1"/>
    <col min="13318" max="13318" width="15.28515625" style="692" customWidth="1"/>
    <col min="13319" max="13319" width="35.7109375" style="692" customWidth="1"/>
    <col min="13320" max="13320" width="17.7109375" style="692" customWidth="1"/>
    <col min="13321" max="13321" width="15.28515625" style="692" customWidth="1"/>
    <col min="13322" max="13322" width="30.7109375" style="692" customWidth="1"/>
    <col min="13323" max="13488" width="8.7109375" style="692" customWidth="1"/>
    <col min="13489" max="13489" width="10.42578125" style="692" customWidth="1"/>
    <col min="13490" max="13490" width="80.42578125" style="692" customWidth="1"/>
    <col min="13491" max="13491" width="19.5703125" style="692" customWidth="1"/>
    <col min="13492" max="13568" width="27.7109375" style="692"/>
    <col min="13569" max="13569" width="8.7109375" style="692" customWidth="1"/>
    <col min="13570" max="13570" width="45.7109375" style="692" customWidth="1"/>
    <col min="13571" max="13571" width="15.7109375" style="692" customWidth="1"/>
    <col min="13572" max="13573" width="17.7109375" style="692" customWidth="1"/>
    <col min="13574" max="13574" width="15.28515625" style="692" customWidth="1"/>
    <col min="13575" max="13575" width="35.7109375" style="692" customWidth="1"/>
    <col min="13576" max="13576" width="17.7109375" style="692" customWidth="1"/>
    <col min="13577" max="13577" width="15.28515625" style="692" customWidth="1"/>
    <col min="13578" max="13578" width="30.7109375" style="692" customWidth="1"/>
    <col min="13579" max="13744" width="8.7109375" style="692" customWidth="1"/>
    <col min="13745" max="13745" width="10.42578125" style="692" customWidth="1"/>
    <col min="13746" max="13746" width="80.42578125" style="692" customWidth="1"/>
    <col min="13747" max="13747" width="19.5703125" style="692" customWidth="1"/>
    <col min="13748" max="13824" width="27.7109375" style="692"/>
    <col min="13825" max="13825" width="8.7109375" style="692" customWidth="1"/>
    <col min="13826" max="13826" width="45.7109375" style="692" customWidth="1"/>
    <col min="13827" max="13827" width="15.7109375" style="692" customWidth="1"/>
    <col min="13828" max="13829" width="17.7109375" style="692" customWidth="1"/>
    <col min="13830" max="13830" width="15.28515625" style="692" customWidth="1"/>
    <col min="13831" max="13831" width="35.7109375" style="692" customWidth="1"/>
    <col min="13832" max="13832" width="17.7109375" style="692" customWidth="1"/>
    <col min="13833" max="13833" width="15.28515625" style="692" customWidth="1"/>
    <col min="13834" max="13834" width="30.7109375" style="692" customWidth="1"/>
    <col min="13835" max="14000" width="8.7109375" style="692" customWidth="1"/>
    <col min="14001" max="14001" width="10.42578125" style="692" customWidth="1"/>
    <col min="14002" max="14002" width="80.42578125" style="692" customWidth="1"/>
    <col min="14003" max="14003" width="19.5703125" style="692" customWidth="1"/>
    <col min="14004" max="14080" width="27.7109375" style="692"/>
    <col min="14081" max="14081" width="8.7109375" style="692" customWidth="1"/>
    <col min="14082" max="14082" width="45.7109375" style="692" customWidth="1"/>
    <col min="14083" max="14083" width="15.7109375" style="692" customWidth="1"/>
    <col min="14084" max="14085" width="17.7109375" style="692" customWidth="1"/>
    <col min="14086" max="14086" width="15.28515625" style="692" customWidth="1"/>
    <col min="14087" max="14087" width="35.7109375" style="692" customWidth="1"/>
    <col min="14088" max="14088" width="17.7109375" style="692" customWidth="1"/>
    <col min="14089" max="14089" width="15.28515625" style="692" customWidth="1"/>
    <col min="14090" max="14090" width="30.7109375" style="692" customWidth="1"/>
    <col min="14091" max="14256" width="8.7109375" style="692" customWidth="1"/>
    <col min="14257" max="14257" width="10.42578125" style="692" customWidth="1"/>
    <col min="14258" max="14258" width="80.42578125" style="692" customWidth="1"/>
    <col min="14259" max="14259" width="19.5703125" style="692" customWidth="1"/>
    <col min="14260" max="14336" width="27.7109375" style="692"/>
    <col min="14337" max="14337" width="8.7109375" style="692" customWidth="1"/>
    <col min="14338" max="14338" width="45.7109375" style="692" customWidth="1"/>
    <col min="14339" max="14339" width="15.7109375" style="692" customWidth="1"/>
    <col min="14340" max="14341" width="17.7109375" style="692" customWidth="1"/>
    <col min="14342" max="14342" width="15.28515625" style="692" customWidth="1"/>
    <col min="14343" max="14343" width="35.7109375" style="692" customWidth="1"/>
    <col min="14344" max="14344" width="17.7109375" style="692" customWidth="1"/>
    <col min="14345" max="14345" width="15.28515625" style="692" customWidth="1"/>
    <col min="14346" max="14346" width="30.7109375" style="692" customWidth="1"/>
    <col min="14347" max="14512" width="8.7109375" style="692" customWidth="1"/>
    <col min="14513" max="14513" width="10.42578125" style="692" customWidth="1"/>
    <col min="14514" max="14514" width="80.42578125" style="692" customWidth="1"/>
    <col min="14515" max="14515" width="19.5703125" style="692" customWidth="1"/>
    <col min="14516" max="14592" width="27.7109375" style="692"/>
    <col min="14593" max="14593" width="8.7109375" style="692" customWidth="1"/>
    <col min="14594" max="14594" width="45.7109375" style="692" customWidth="1"/>
    <col min="14595" max="14595" width="15.7109375" style="692" customWidth="1"/>
    <col min="14596" max="14597" width="17.7109375" style="692" customWidth="1"/>
    <col min="14598" max="14598" width="15.28515625" style="692" customWidth="1"/>
    <col min="14599" max="14599" width="35.7109375" style="692" customWidth="1"/>
    <col min="14600" max="14600" width="17.7109375" style="692" customWidth="1"/>
    <col min="14601" max="14601" width="15.28515625" style="692" customWidth="1"/>
    <col min="14602" max="14602" width="30.7109375" style="692" customWidth="1"/>
    <col min="14603" max="14768" width="8.7109375" style="692" customWidth="1"/>
    <col min="14769" max="14769" width="10.42578125" style="692" customWidth="1"/>
    <col min="14770" max="14770" width="80.42578125" style="692" customWidth="1"/>
    <col min="14771" max="14771" width="19.5703125" style="692" customWidth="1"/>
    <col min="14772" max="14848" width="27.7109375" style="692"/>
    <col min="14849" max="14849" width="8.7109375" style="692" customWidth="1"/>
    <col min="14850" max="14850" width="45.7109375" style="692" customWidth="1"/>
    <col min="14851" max="14851" width="15.7109375" style="692" customWidth="1"/>
    <col min="14852" max="14853" width="17.7109375" style="692" customWidth="1"/>
    <col min="14854" max="14854" width="15.28515625" style="692" customWidth="1"/>
    <col min="14855" max="14855" width="35.7109375" style="692" customWidth="1"/>
    <col min="14856" max="14856" width="17.7109375" style="692" customWidth="1"/>
    <col min="14857" max="14857" width="15.28515625" style="692" customWidth="1"/>
    <col min="14858" max="14858" width="30.7109375" style="692" customWidth="1"/>
    <col min="14859" max="15024" width="8.7109375" style="692" customWidth="1"/>
    <col min="15025" max="15025" width="10.42578125" style="692" customWidth="1"/>
    <col min="15026" max="15026" width="80.42578125" style="692" customWidth="1"/>
    <col min="15027" max="15027" width="19.5703125" style="692" customWidth="1"/>
    <col min="15028" max="15104" width="27.7109375" style="692"/>
    <col min="15105" max="15105" width="8.7109375" style="692" customWidth="1"/>
    <col min="15106" max="15106" width="45.7109375" style="692" customWidth="1"/>
    <col min="15107" max="15107" width="15.7109375" style="692" customWidth="1"/>
    <col min="15108" max="15109" width="17.7109375" style="692" customWidth="1"/>
    <col min="15110" max="15110" width="15.28515625" style="692" customWidth="1"/>
    <col min="15111" max="15111" width="35.7109375" style="692" customWidth="1"/>
    <col min="15112" max="15112" width="17.7109375" style="692" customWidth="1"/>
    <col min="15113" max="15113" width="15.28515625" style="692" customWidth="1"/>
    <col min="15114" max="15114" width="30.7109375" style="692" customWidth="1"/>
    <col min="15115" max="15280" width="8.7109375" style="692" customWidth="1"/>
    <col min="15281" max="15281" width="10.42578125" style="692" customWidth="1"/>
    <col min="15282" max="15282" width="80.42578125" style="692" customWidth="1"/>
    <col min="15283" max="15283" width="19.5703125" style="692" customWidth="1"/>
    <col min="15284" max="15360" width="27.7109375" style="692"/>
    <col min="15361" max="15361" width="8.7109375" style="692" customWidth="1"/>
    <col min="15362" max="15362" width="45.7109375" style="692" customWidth="1"/>
    <col min="15363" max="15363" width="15.7109375" style="692" customWidth="1"/>
    <col min="15364" max="15365" width="17.7109375" style="692" customWidth="1"/>
    <col min="15366" max="15366" width="15.28515625" style="692" customWidth="1"/>
    <col min="15367" max="15367" width="35.7109375" style="692" customWidth="1"/>
    <col min="15368" max="15368" width="17.7109375" style="692" customWidth="1"/>
    <col min="15369" max="15369" width="15.28515625" style="692" customWidth="1"/>
    <col min="15370" max="15370" width="30.7109375" style="692" customWidth="1"/>
    <col min="15371" max="15536" width="8.7109375" style="692" customWidth="1"/>
    <col min="15537" max="15537" width="10.42578125" style="692" customWidth="1"/>
    <col min="15538" max="15538" width="80.42578125" style="692" customWidth="1"/>
    <col min="15539" max="15539" width="19.5703125" style="692" customWidth="1"/>
    <col min="15540" max="15616" width="27.7109375" style="692"/>
    <col min="15617" max="15617" width="8.7109375" style="692" customWidth="1"/>
    <col min="15618" max="15618" width="45.7109375" style="692" customWidth="1"/>
    <col min="15619" max="15619" width="15.7109375" style="692" customWidth="1"/>
    <col min="15620" max="15621" width="17.7109375" style="692" customWidth="1"/>
    <col min="15622" max="15622" width="15.28515625" style="692" customWidth="1"/>
    <col min="15623" max="15623" width="35.7109375" style="692" customWidth="1"/>
    <col min="15624" max="15624" width="17.7109375" style="692" customWidth="1"/>
    <col min="15625" max="15625" width="15.28515625" style="692" customWidth="1"/>
    <col min="15626" max="15626" width="30.7109375" style="692" customWidth="1"/>
    <col min="15627" max="15792" width="8.7109375" style="692" customWidth="1"/>
    <col min="15793" max="15793" width="10.42578125" style="692" customWidth="1"/>
    <col min="15794" max="15794" width="80.42578125" style="692" customWidth="1"/>
    <col min="15795" max="15795" width="19.5703125" style="692" customWidth="1"/>
    <col min="15796" max="15872" width="27.7109375" style="692"/>
    <col min="15873" max="15873" width="8.7109375" style="692" customWidth="1"/>
    <col min="15874" max="15874" width="45.7109375" style="692" customWidth="1"/>
    <col min="15875" max="15875" width="15.7109375" style="692" customWidth="1"/>
    <col min="15876" max="15877" width="17.7109375" style="692" customWidth="1"/>
    <col min="15878" max="15878" width="15.28515625" style="692" customWidth="1"/>
    <col min="15879" max="15879" width="35.7109375" style="692" customWidth="1"/>
    <col min="15880" max="15880" width="17.7109375" style="692" customWidth="1"/>
    <col min="15881" max="15881" width="15.28515625" style="692" customWidth="1"/>
    <col min="15882" max="15882" width="30.7109375" style="692" customWidth="1"/>
    <col min="15883" max="16048" width="8.7109375" style="692" customWidth="1"/>
    <col min="16049" max="16049" width="10.42578125" style="692" customWidth="1"/>
    <col min="16050" max="16050" width="80.42578125" style="692" customWidth="1"/>
    <col min="16051" max="16051" width="19.5703125" style="692" customWidth="1"/>
    <col min="16052" max="16128" width="27.7109375" style="692"/>
    <col min="16129" max="16129" width="8.7109375" style="692" customWidth="1"/>
    <col min="16130" max="16130" width="45.7109375" style="692" customWidth="1"/>
    <col min="16131" max="16131" width="15.7109375" style="692" customWidth="1"/>
    <col min="16132" max="16133" width="17.7109375" style="692" customWidth="1"/>
    <col min="16134" max="16134" width="15.28515625" style="692" customWidth="1"/>
    <col min="16135" max="16135" width="35.7109375" style="692" customWidth="1"/>
    <col min="16136" max="16136" width="17.7109375" style="692" customWidth="1"/>
    <col min="16137" max="16137" width="15.28515625" style="692" customWidth="1"/>
    <col min="16138" max="16138" width="30.7109375" style="692" customWidth="1"/>
    <col min="16139" max="16304" width="8.7109375" style="692" customWidth="1"/>
    <col min="16305" max="16305" width="10.42578125" style="692" customWidth="1"/>
    <col min="16306" max="16306" width="80.42578125" style="692" customWidth="1"/>
    <col min="16307" max="16307" width="19.5703125" style="692" customWidth="1"/>
    <col min="16308" max="16384" width="27.7109375" style="692"/>
  </cols>
  <sheetData>
    <row r="1" spans="1:10" x14ac:dyDescent="0.3">
      <c r="J1" s="1769" t="s">
        <v>2404</v>
      </c>
    </row>
    <row r="2" spans="1:10" s="691" customFormat="1" ht="18" customHeight="1" x14ac:dyDescent="0.25">
      <c r="A2" s="2533" t="s">
        <v>2097</v>
      </c>
      <c r="B2" s="2533"/>
      <c r="C2" s="2533"/>
      <c r="D2" s="2533"/>
      <c r="E2" s="2533"/>
      <c r="F2" s="2533"/>
      <c r="G2" s="2533"/>
      <c r="H2" s="2533"/>
      <c r="I2" s="2533"/>
      <c r="J2" s="2533"/>
    </row>
    <row r="3" spans="1:10" s="691" customFormat="1" x14ac:dyDescent="0.25">
      <c r="A3" s="2533" t="s">
        <v>73</v>
      </c>
      <c r="B3" s="2533"/>
      <c r="C3" s="2533"/>
      <c r="D3" s="2533"/>
      <c r="E3" s="2533"/>
      <c r="F3" s="2533"/>
      <c r="G3" s="2533"/>
      <c r="H3" s="2533"/>
      <c r="I3" s="2533"/>
      <c r="J3" s="2533"/>
    </row>
    <row r="4" spans="1:10" x14ac:dyDescent="0.3">
      <c r="A4" s="2534" t="s">
        <v>214</v>
      </c>
      <c r="B4" s="2534"/>
      <c r="C4" s="2534"/>
      <c r="D4" s="2534"/>
      <c r="E4" s="2534"/>
      <c r="F4" s="2534"/>
      <c r="G4" s="2534"/>
      <c r="H4" s="2534"/>
      <c r="I4" s="2534"/>
      <c r="J4" s="2534"/>
    </row>
    <row r="5" spans="1:10" s="693" customFormat="1" x14ac:dyDescent="0.3">
      <c r="A5" s="2535" t="s">
        <v>1635</v>
      </c>
      <c r="B5" s="2535"/>
      <c r="C5" s="2535"/>
      <c r="D5" s="2535"/>
      <c r="E5" s="2535"/>
      <c r="F5" s="2535"/>
      <c r="G5" s="2535"/>
      <c r="H5" s="2535"/>
      <c r="I5" s="2535"/>
      <c r="J5" s="2535"/>
    </row>
    <row r="6" spans="1:10" s="693" customFormat="1" x14ac:dyDescent="0.3">
      <c r="A6" s="2536"/>
      <c r="B6" s="2536"/>
      <c r="C6" s="2536"/>
      <c r="D6" s="2536"/>
      <c r="E6" s="2536"/>
      <c r="F6" s="2536"/>
      <c r="G6" s="2536"/>
      <c r="H6" s="2536"/>
      <c r="I6" s="2536"/>
      <c r="J6" s="2536"/>
    </row>
    <row r="7" spans="1:10" s="695" customFormat="1" ht="135.75" customHeight="1" x14ac:dyDescent="0.25">
      <c r="A7" s="694" t="s">
        <v>1</v>
      </c>
      <c r="B7" s="690" t="s">
        <v>2</v>
      </c>
      <c r="C7" s="690" t="s">
        <v>3</v>
      </c>
      <c r="D7" s="436" t="s">
        <v>1225</v>
      </c>
      <c r="E7" s="437" t="s">
        <v>1636</v>
      </c>
      <c r="F7" s="437" t="s">
        <v>4</v>
      </c>
      <c r="G7" s="690" t="s">
        <v>5</v>
      </c>
      <c r="H7" s="771" t="s">
        <v>1637</v>
      </c>
      <c r="I7" s="690" t="s">
        <v>6</v>
      </c>
      <c r="J7" s="690" t="s">
        <v>7</v>
      </c>
    </row>
    <row r="8" spans="1:10" s="698" customFormat="1" ht="17.25" customHeight="1" x14ac:dyDescent="0.3">
      <c r="A8" s="696">
        <v>1</v>
      </c>
      <c r="B8" s="697">
        <v>2</v>
      </c>
      <c r="C8" s="697">
        <v>3</v>
      </c>
      <c r="D8" s="696">
        <v>4</v>
      </c>
      <c r="E8" s="696">
        <v>5</v>
      </c>
      <c r="F8" s="696">
        <v>6</v>
      </c>
      <c r="G8" s="696">
        <v>7</v>
      </c>
      <c r="H8" s="696">
        <v>8</v>
      </c>
      <c r="I8" s="696">
        <v>9</v>
      </c>
      <c r="J8" s="696">
        <v>10</v>
      </c>
    </row>
    <row r="9" spans="1:10" ht="24.75" customHeight="1" x14ac:dyDescent="0.3">
      <c r="A9" s="2524" t="s">
        <v>1108</v>
      </c>
      <c r="B9" s="2524"/>
      <c r="C9" s="2524"/>
      <c r="D9" s="2524"/>
      <c r="E9" s="2524"/>
      <c r="F9" s="2524"/>
      <c r="G9" s="2524"/>
      <c r="H9" s="2524"/>
      <c r="I9" s="2524"/>
      <c r="J9" s="2524"/>
    </row>
    <row r="10" spans="1:10" s="700" customFormat="1" hidden="1" x14ac:dyDescent="0.3">
      <c r="A10" s="2537" t="s">
        <v>9</v>
      </c>
      <c r="B10" s="2538" t="s">
        <v>1000</v>
      </c>
      <c r="C10" s="399" t="s">
        <v>15</v>
      </c>
      <c r="D10" s="688">
        <f>D12</f>
        <v>0</v>
      </c>
      <c r="E10" s="765">
        <f>E12</f>
        <v>0</v>
      </c>
      <c r="F10" s="688" t="e">
        <f>E10/D10*100</f>
        <v>#DIV/0!</v>
      </c>
      <c r="G10" s="699"/>
      <c r="H10" s="765">
        <f>H12</f>
        <v>0</v>
      </c>
      <c r="I10" s="688" t="e">
        <f>H10/D10*100</f>
        <v>#DIV/0!</v>
      </c>
      <c r="J10" s="699"/>
    </row>
    <row r="11" spans="1:10" s="700" customFormat="1" ht="72.75" hidden="1" customHeight="1" x14ac:dyDescent="0.3">
      <c r="A11" s="2537"/>
      <c r="B11" s="2538"/>
      <c r="C11" s="399" t="s">
        <v>16</v>
      </c>
      <c r="D11" s="688">
        <v>0</v>
      </c>
      <c r="E11" s="765">
        <v>0</v>
      </c>
      <c r="F11" s="688">
        <v>0</v>
      </c>
      <c r="G11" s="2525"/>
      <c r="H11" s="765">
        <v>0</v>
      </c>
      <c r="I11" s="688">
        <v>0</v>
      </c>
      <c r="J11" s="2539"/>
    </row>
    <row r="12" spans="1:10" s="700" customFormat="1" ht="93.75" hidden="1" x14ac:dyDescent="0.3">
      <c r="A12" s="2537"/>
      <c r="B12" s="2538"/>
      <c r="C12" s="399" t="s">
        <v>19</v>
      </c>
      <c r="D12" s="688">
        <f>D16</f>
        <v>0</v>
      </c>
      <c r="E12" s="765">
        <f>E16</f>
        <v>0</v>
      </c>
      <c r="F12" s="688" t="e">
        <f>E12/D12*100</f>
        <v>#DIV/0!</v>
      </c>
      <c r="G12" s="2525"/>
      <c r="H12" s="765">
        <f>H16</f>
        <v>0</v>
      </c>
      <c r="I12" s="688" t="e">
        <f>H12/D12*100</f>
        <v>#DIV/0!</v>
      </c>
      <c r="J12" s="2539"/>
    </row>
    <row r="13" spans="1:10" s="700" customFormat="1" hidden="1" x14ac:dyDescent="0.3">
      <c r="A13" s="2540" t="s">
        <v>21</v>
      </c>
      <c r="B13" s="2541" t="s">
        <v>438</v>
      </c>
      <c r="C13" s="689" t="s">
        <v>15</v>
      </c>
      <c r="D13" s="141">
        <v>0</v>
      </c>
      <c r="E13" s="770">
        <v>0</v>
      </c>
      <c r="F13" s="141">
        <v>0</v>
      </c>
      <c r="G13" s="2491"/>
      <c r="H13" s="770">
        <v>0</v>
      </c>
      <c r="I13" s="141">
        <v>0</v>
      </c>
      <c r="J13" s="2484" t="s">
        <v>405</v>
      </c>
    </row>
    <row r="14" spans="1:10" s="700" customFormat="1" ht="75" hidden="1" x14ac:dyDescent="0.3">
      <c r="A14" s="2540"/>
      <c r="B14" s="2541"/>
      <c r="C14" s="689" t="s">
        <v>16</v>
      </c>
      <c r="D14" s="141">
        <v>0</v>
      </c>
      <c r="E14" s="770">
        <v>0</v>
      </c>
      <c r="F14" s="141">
        <v>0</v>
      </c>
      <c r="G14" s="2542"/>
      <c r="H14" s="770">
        <v>0</v>
      </c>
      <c r="I14" s="141">
        <v>0</v>
      </c>
      <c r="J14" s="2485"/>
    </row>
    <row r="15" spans="1:10" s="700" customFormat="1" ht="88.5" hidden="1" customHeight="1" x14ac:dyDescent="0.3">
      <c r="A15" s="2540"/>
      <c r="B15" s="2541"/>
      <c r="C15" s="689" t="s">
        <v>19</v>
      </c>
      <c r="D15" s="141">
        <v>0</v>
      </c>
      <c r="E15" s="770">
        <v>0</v>
      </c>
      <c r="F15" s="141">
        <v>0</v>
      </c>
      <c r="G15" s="2492"/>
      <c r="H15" s="770">
        <v>0</v>
      </c>
      <c r="I15" s="141">
        <v>0</v>
      </c>
      <c r="J15" s="2486"/>
    </row>
    <row r="16" spans="1:10" s="700" customFormat="1" ht="93.75" hidden="1" customHeight="1" x14ac:dyDescent="0.3">
      <c r="A16" s="701" t="s">
        <v>11</v>
      </c>
      <c r="B16" s="689" t="s">
        <v>441</v>
      </c>
      <c r="C16" s="689" t="s">
        <v>19</v>
      </c>
      <c r="D16" s="141">
        <v>0</v>
      </c>
      <c r="E16" s="770">
        <v>0</v>
      </c>
      <c r="F16" s="141">
        <v>0</v>
      </c>
      <c r="G16" s="144"/>
      <c r="H16" s="770">
        <v>0</v>
      </c>
      <c r="I16" s="141">
        <v>0</v>
      </c>
      <c r="J16" s="144"/>
    </row>
    <row r="17" spans="1:10" ht="25.5" customHeight="1" x14ac:dyDescent="0.3">
      <c r="A17" s="2527" t="s">
        <v>9</v>
      </c>
      <c r="B17" s="2512" t="s">
        <v>1109</v>
      </c>
      <c r="C17" s="399" t="s">
        <v>15</v>
      </c>
      <c r="D17" s="688">
        <f>D18+D20+D19</f>
        <v>7239067.7600000007</v>
      </c>
      <c r="E17" s="765">
        <f>E18+E20+E19</f>
        <v>7199180.1600000001</v>
      </c>
      <c r="F17" s="147">
        <f>E17/D17*100</f>
        <v>99.448995349644292</v>
      </c>
      <c r="G17" s="2484"/>
      <c r="H17" s="765">
        <f t="shared" ref="H17:I20" si="0">E17</f>
        <v>7199180.1600000001</v>
      </c>
      <c r="I17" s="688">
        <f t="shared" si="0"/>
        <v>99.448995349644292</v>
      </c>
      <c r="J17" s="2557"/>
    </row>
    <row r="18" spans="1:10" ht="75" customHeight="1" x14ac:dyDescent="0.3">
      <c r="A18" s="2543"/>
      <c r="B18" s="2513"/>
      <c r="C18" s="399" t="s">
        <v>16</v>
      </c>
      <c r="D18" s="688">
        <f>D27+D32+D30</f>
        <v>5309827.6900000004</v>
      </c>
      <c r="E18" s="813">
        <f>E27+E32+E30</f>
        <v>5272504.358</v>
      </c>
      <c r="F18" s="147">
        <f>E18/D18*100</f>
        <v>99.297089582204507</v>
      </c>
      <c r="G18" s="2485"/>
      <c r="H18" s="765">
        <f t="shared" si="0"/>
        <v>5272504.358</v>
      </c>
      <c r="I18" s="688">
        <f t="shared" si="0"/>
        <v>99.297089582204507</v>
      </c>
      <c r="J18" s="2558"/>
    </row>
    <row r="19" spans="1:10" ht="68.25" customHeight="1" x14ac:dyDescent="0.3">
      <c r="A19" s="2543"/>
      <c r="B19" s="2513"/>
      <c r="C19" s="399" t="s">
        <v>18</v>
      </c>
      <c r="D19" s="688">
        <f>D28</f>
        <v>108873</v>
      </c>
      <c r="E19" s="765">
        <f>E28</f>
        <v>108873</v>
      </c>
      <c r="F19" s="147">
        <f t="shared" ref="F19:F20" si="1">E19/D19*100</f>
        <v>100</v>
      </c>
      <c r="G19" s="2485"/>
      <c r="H19" s="765">
        <f t="shared" si="0"/>
        <v>108873</v>
      </c>
      <c r="I19" s="688">
        <f t="shared" si="0"/>
        <v>100</v>
      </c>
      <c r="J19" s="2558"/>
    </row>
    <row r="20" spans="1:10" ht="99.75" customHeight="1" x14ac:dyDescent="0.3">
      <c r="A20" s="2544"/>
      <c r="B20" s="2514"/>
      <c r="C20" s="399" t="s">
        <v>19</v>
      </c>
      <c r="D20" s="688">
        <f>D36+D25+D23+D33+D34+D35+D37+D38</f>
        <v>1820367.07</v>
      </c>
      <c r="E20" s="765">
        <f>E36+E25+E23+E33+E34+E35+E37+E38</f>
        <v>1817802.8020000001</v>
      </c>
      <c r="F20" s="147">
        <f t="shared" si="1"/>
        <v>99.85913456454692</v>
      </c>
      <c r="G20" s="2486"/>
      <c r="H20" s="765">
        <f t="shared" si="0"/>
        <v>1817802.8020000001</v>
      </c>
      <c r="I20" s="688">
        <f t="shared" si="0"/>
        <v>99.85913456454692</v>
      </c>
      <c r="J20" s="2559"/>
    </row>
    <row r="21" spans="1:10" s="703" customFormat="1" ht="259.5" hidden="1" customHeight="1" x14ac:dyDescent="0.25">
      <c r="A21" s="702" t="s">
        <v>13</v>
      </c>
      <c r="B21" s="689" t="s">
        <v>217</v>
      </c>
      <c r="C21" s="689" t="s">
        <v>16</v>
      </c>
      <c r="D21" s="141">
        <v>0</v>
      </c>
      <c r="E21" s="770">
        <v>0</v>
      </c>
      <c r="F21" s="141">
        <v>0</v>
      </c>
      <c r="G21" s="142"/>
      <c r="H21" s="770">
        <f>E21</f>
        <v>0</v>
      </c>
      <c r="I21" s="141">
        <f t="shared" ref="I21:I25" si="2">F21</f>
        <v>0</v>
      </c>
      <c r="J21" s="142"/>
    </row>
    <row r="22" spans="1:10" ht="184.5" hidden="1" customHeight="1" x14ac:dyDescent="0.3">
      <c r="A22" s="702" t="s">
        <v>22</v>
      </c>
      <c r="B22" s="143" t="s">
        <v>218</v>
      </c>
      <c r="C22" s="689" t="s">
        <v>16</v>
      </c>
      <c r="D22" s="141">
        <v>0</v>
      </c>
      <c r="E22" s="770">
        <v>0</v>
      </c>
      <c r="F22" s="141">
        <v>0</v>
      </c>
      <c r="G22" s="144" t="s">
        <v>556</v>
      </c>
      <c r="H22" s="770">
        <f>E22</f>
        <v>0</v>
      </c>
      <c r="I22" s="141">
        <f t="shared" si="2"/>
        <v>0</v>
      </c>
      <c r="J22" s="142"/>
    </row>
    <row r="23" spans="1:10" ht="255" customHeight="1" x14ac:dyDescent="0.3">
      <c r="A23" s="702" t="s">
        <v>21</v>
      </c>
      <c r="B23" s="689" t="s">
        <v>1110</v>
      </c>
      <c r="C23" s="689" t="s">
        <v>19</v>
      </c>
      <c r="D23" s="141">
        <v>13722.48</v>
      </c>
      <c r="E23" s="770">
        <v>12741.612999999999</v>
      </c>
      <c r="F23" s="141">
        <f t="shared" ref="F23:F28" si="3">E23/D23*100</f>
        <v>92.852115652564265</v>
      </c>
      <c r="G23" s="704" t="s">
        <v>2638</v>
      </c>
      <c r="H23" s="770">
        <f t="shared" ref="H23:H25" si="4">E23</f>
        <v>12741.612999999999</v>
      </c>
      <c r="I23" s="141">
        <f t="shared" si="2"/>
        <v>92.852115652564265</v>
      </c>
      <c r="J23" s="947" t="s">
        <v>1918</v>
      </c>
    </row>
    <row r="24" spans="1:10" ht="80.25" customHeight="1" x14ac:dyDescent="0.3">
      <c r="A24" s="824"/>
      <c r="B24" s="825" t="s">
        <v>1570</v>
      </c>
      <c r="C24" s="825"/>
      <c r="D24" s="827"/>
      <c r="E24" s="827"/>
      <c r="F24" s="827"/>
      <c r="G24" s="704" t="s">
        <v>2639</v>
      </c>
      <c r="H24" s="827"/>
      <c r="I24" s="827"/>
      <c r="J24" s="826"/>
    </row>
    <row r="25" spans="1:10" ht="143.25" customHeight="1" x14ac:dyDescent="0.3">
      <c r="A25" s="702" t="s">
        <v>26</v>
      </c>
      <c r="B25" s="143" t="s">
        <v>1111</v>
      </c>
      <c r="C25" s="689" t="s">
        <v>19</v>
      </c>
      <c r="D25" s="141">
        <v>66292.03</v>
      </c>
      <c r="E25" s="770">
        <v>66291.994000000006</v>
      </c>
      <c r="F25" s="141">
        <f t="shared" si="3"/>
        <v>99.999945694829378</v>
      </c>
      <c r="G25" s="705" t="s">
        <v>1879</v>
      </c>
      <c r="H25" s="770">
        <f t="shared" si="4"/>
        <v>66291.994000000006</v>
      </c>
      <c r="I25" s="141">
        <f t="shared" si="2"/>
        <v>99.999945694829378</v>
      </c>
      <c r="J25" s="768"/>
    </row>
    <row r="26" spans="1:10" ht="36" customHeight="1" x14ac:dyDescent="0.3">
      <c r="A26" s="2487" t="s">
        <v>27</v>
      </c>
      <c r="B26" s="2478" t="s">
        <v>1112</v>
      </c>
      <c r="C26" s="689" t="s">
        <v>15</v>
      </c>
      <c r="D26" s="141">
        <f>D27+D28</f>
        <v>5001448.6900000004</v>
      </c>
      <c r="E26" s="770">
        <f>E27+E28</f>
        <v>4973443.6869999999</v>
      </c>
      <c r="F26" s="141">
        <f t="shared" si="3"/>
        <v>99.440062175265453</v>
      </c>
      <c r="G26" s="2547" t="s">
        <v>1880</v>
      </c>
      <c r="H26" s="770">
        <f t="shared" ref="H26:H30" si="5">E26</f>
        <v>4973443.6869999999</v>
      </c>
      <c r="I26" s="141">
        <f t="shared" ref="I26:I30" si="6">F26</f>
        <v>99.440062175265453</v>
      </c>
      <c r="J26" s="2562"/>
    </row>
    <row r="27" spans="1:10" ht="218.25" customHeight="1" x14ac:dyDescent="0.3">
      <c r="A27" s="2499"/>
      <c r="B27" s="2479"/>
      <c r="C27" s="689" t="s">
        <v>16</v>
      </c>
      <c r="D27" s="141">
        <v>4892575.6900000004</v>
      </c>
      <c r="E27" s="770">
        <v>4864570.6869999999</v>
      </c>
      <c r="F27" s="141">
        <f t="shared" si="3"/>
        <v>99.42760204901397</v>
      </c>
      <c r="G27" s="2471"/>
      <c r="H27" s="770">
        <f t="shared" si="5"/>
        <v>4864570.6869999999</v>
      </c>
      <c r="I27" s="141">
        <f t="shared" si="6"/>
        <v>99.42760204901397</v>
      </c>
      <c r="J27" s="2563"/>
    </row>
    <row r="28" spans="1:10" ht="197.25" customHeight="1" x14ac:dyDescent="0.3">
      <c r="A28" s="2488"/>
      <c r="B28" s="2480"/>
      <c r="C28" s="689" t="s">
        <v>18</v>
      </c>
      <c r="D28" s="141">
        <v>108873</v>
      </c>
      <c r="E28" s="770">
        <v>108873</v>
      </c>
      <c r="F28" s="141">
        <f t="shared" si="3"/>
        <v>100</v>
      </c>
      <c r="G28" s="2472"/>
      <c r="H28" s="770">
        <f t="shared" si="5"/>
        <v>108873</v>
      </c>
      <c r="I28" s="141">
        <f t="shared" si="6"/>
        <v>100</v>
      </c>
      <c r="J28" s="704"/>
    </row>
    <row r="29" spans="1:10" ht="25.5" customHeight="1" x14ac:dyDescent="0.3">
      <c r="A29" s="2487" t="s">
        <v>51</v>
      </c>
      <c r="B29" s="2478" t="s">
        <v>1113</v>
      </c>
      <c r="C29" s="689" t="s">
        <v>15</v>
      </c>
      <c r="D29" s="141">
        <f>D30</f>
        <v>331336</v>
      </c>
      <c r="E29" s="948">
        <f>E30</f>
        <v>327110.51699999999</v>
      </c>
      <c r="F29" s="141">
        <f>E29/D29*100</f>
        <v>98.724713583794085</v>
      </c>
      <c r="G29" s="2547" t="s">
        <v>1880</v>
      </c>
      <c r="H29" s="770">
        <f t="shared" si="5"/>
        <v>327110.51699999999</v>
      </c>
      <c r="I29" s="141">
        <f t="shared" si="6"/>
        <v>98.724713583794085</v>
      </c>
      <c r="J29" s="2547"/>
    </row>
    <row r="30" spans="1:10" ht="291.75" customHeight="1" x14ac:dyDescent="0.3">
      <c r="A30" s="2499"/>
      <c r="B30" s="2479"/>
      <c r="C30" s="2478" t="s">
        <v>16</v>
      </c>
      <c r="D30" s="2491">
        <v>331336</v>
      </c>
      <c r="E30" s="2491">
        <v>327110.51699999999</v>
      </c>
      <c r="F30" s="2491">
        <f t="shared" ref="F30:F39" si="7">E30/D30*100</f>
        <v>98.724713583794085</v>
      </c>
      <c r="G30" s="2471"/>
      <c r="H30" s="2491">
        <f t="shared" si="5"/>
        <v>327110.51699999999</v>
      </c>
      <c r="I30" s="2491">
        <f t="shared" si="6"/>
        <v>98.724713583794085</v>
      </c>
      <c r="J30" s="2471"/>
    </row>
    <row r="31" spans="1:10" ht="215.25" customHeight="1" x14ac:dyDescent="0.3">
      <c r="A31" s="2488"/>
      <c r="B31" s="2480"/>
      <c r="C31" s="2480"/>
      <c r="D31" s="2492"/>
      <c r="E31" s="2492"/>
      <c r="F31" s="2492"/>
      <c r="G31" s="2472"/>
      <c r="H31" s="2492"/>
      <c r="I31" s="2492"/>
      <c r="J31" s="2472"/>
    </row>
    <row r="32" spans="1:10" ht="163.5" customHeight="1" x14ac:dyDescent="0.3">
      <c r="A32" s="702" t="s">
        <v>60</v>
      </c>
      <c r="B32" s="143" t="s">
        <v>1114</v>
      </c>
      <c r="C32" s="689" t="s">
        <v>16</v>
      </c>
      <c r="D32" s="141">
        <v>85916</v>
      </c>
      <c r="E32" s="770">
        <v>80823.153999999995</v>
      </c>
      <c r="F32" s="141">
        <f t="shared" si="7"/>
        <v>94.072296196284739</v>
      </c>
      <c r="G32" s="767" t="s">
        <v>1919</v>
      </c>
      <c r="H32" s="770">
        <f t="shared" ref="H32" si="8">E32</f>
        <v>80823.153999999995</v>
      </c>
      <c r="I32" s="141">
        <f t="shared" ref="I32" si="9">F32</f>
        <v>94.072296196284739</v>
      </c>
      <c r="J32" s="684" t="s">
        <v>1881</v>
      </c>
    </row>
    <row r="33" spans="1:10" ht="154.5" customHeight="1" x14ac:dyDescent="0.3">
      <c r="A33" s="702" t="s">
        <v>72</v>
      </c>
      <c r="B33" s="143" t="s">
        <v>1115</v>
      </c>
      <c r="C33" s="689" t="s">
        <v>19</v>
      </c>
      <c r="D33" s="770">
        <v>625820.48699999996</v>
      </c>
      <c r="E33" s="770">
        <v>625738.28700000001</v>
      </c>
      <c r="F33" s="141">
        <f t="shared" ref="F33" si="10">E33/D33*100</f>
        <v>99.986865243035751</v>
      </c>
      <c r="G33" s="705" t="s">
        <v>1438</v>
      </c>
      <c r="H33" s="770">
        <f t="shared" ref="H33" si="11">E33</f>
        <v>625738.28700000001</v>
      </c>
      <c r="I33" s="141">
        <f t="shared" ref="I33" si="12">F33</f>
        <v>99.986865243035751</v>
      </c>
      <c r="J33" s="947"/>
    </row>
    <row r="34" spans="1:10" ht="210.75" customHeight="1" x14ac:dyDescent="0.3">
      <c r="A34" s="702" t="s">
        <v>330</v>
      </c>
      <c r="B34" s="143" t="s">
        <v>1116</v>
      </c>
      <c r="C34" s="689" t="s">
        <v>19</v>
      </c>
      <c r="D34" s="770">
        <v>218538.95499999999</v>
      </c>
      <c r="E34" s="770">
        <v>217940.37299999999</v>
      </c>
      <c r="F34" s="141">
        <f t="shared" ref="F34" si="13">E34/D34*100</f>
        <v>99.726098260147722</v>
      </c>
      <c r="G34" s="705" t="s">
        <v>1920</v>
      </c>
      <c r="H34" s="770">
        <f t="shared" ref="H34" si="14">E34</f>
        <v>217940.37299999999</v>
      </c>
      <c r="I34" s="141">
        <f t="shared" ref="I34" si="15">F34</f>
        <v>99.726098260147722</v>
      </c>
      <c r="J34" s="947"/>
    </row>
    <row r="35" spans="1:10" ht="93.75" customHeight="1" x14ac:dyDescent="0.3">
      <c r="A35" s="702" t="s">
        <v>351</v>
      </c>
      <c r="B35" s="143" t="s">
        <v>1117</v>
      </c>
      <c r="C35" s="689" t="s">
        <v>19</v>
      </c>
      <c r="D35" s="770">
        <v>67526.373000000007</v>
      </c>
      <c r="E35" s="770">
        <v>67526.372000000003</v>
      </c>
      <c r="F35" s="141">
        <f t="shared" ref="F35" si="16">E35/D35*100</f>
        <v>99.999998519097119</v>
      </c>
      <c r="G35" s="705" t="s">
        <v>1882</v>
      </c>
      <c r="H35" s="770">
        <f t="shared" ref="H35" si="17">E35</f>
        <v>67526.372000000003</v>
      </c>
      <c r="I35" s="141">
        <f t="shared" ref="I35" si="18">F35</f>
        <v>99.999998519097119</v>
      </c>
      <c r="J35" s="768"/>
    </row>
    <row r="36" spans="1:10" ht="113.25" customHeight="1" x14ac:dyDescent="0.3">
      <c r="A36" s="702" t="s">
        <v>506</v>
      </c>
      <c r="B36" s="143" t="s">
        <v>1614</v>
      </c>
      <c r="C36" s="689" t="s">
        <v>19</v>
      </c>
      <c r="D36" s="770">
        <v>651585.75699999998</v>
      </c>
      <c r="E36" s="770">
        <v>650683.17500000005</v>
      </c>
      <c r="F36" s="141">
        <f t="shared" ref="F36" si="19">E36/D36*100</f>
        <v>99.861479169809428</v>
      </c>
      <c r="G36" s="946" t="s">
        <v>1883</v>
      </c>
      <c r="H36" s="770">
        <f t="shared" ref="H36" si="20">E36</f>
        <v>650683.17500000005</v>
      </c>
      <c r="I36" s="141">
        <f t="shared" ref="I36" si="21">F36</f>
        <v>99.861479169809428</v>
      </c>
      <c r="J36" s="768"/>
    </row>
    <row r="37" spans="1:10" ht="95.25" customHeight="1" x14ac:dyDescent="0.3">
      <c r="A37" s="702" t="s">
        <v>1118</v>
      </c>
      <c r="B37" s="143" t="s">
        <v>1119</v>
      </c>
      <c r="C37" s="689" t="s">
        <v>19</v>
      </c>
      <c r="D37" s="770">
        <v>81832.404999999999</v>
      </c>
      <c r="E37" s="770">
        <v>81832.404999999999</v>
      </c>
      <c r="F37" s="141">
        <f t="shared" ref="F37" si="22">E37/D37*100</f>
        <v>100</v>
      </c>
      <c r="G37" s="705" t="s">
        <v>1884</v>
      </c>
      <c r="H37" s="770">
        <f t="shared" ref="H37" si="23">E37</f>
        <v>81832.404999999999</v>
      </c>
      <c r="I37" s="141">
        <f t="shared" ref="I37" si="24">F37</f>
        <v>100</v>
      </c>
      <c r="J37" s="768"/>
    </row>
    <row r="38" spans="1:10" ht="93" customHeight="1" x14ac:dyDescent="0.3">
      <c r="A38" s="702" t="s">
        <v>1120</v>
      </c>
      <c r="B38" s="143" t="s">
        <v>1121</v>
      </c>
      <c r="C38" s="689" t="s">
        <v>19</v>
      </c>
      <c r="D38" s="770">
        <v>95048.582999999999</v>
      </c>
      <c r="E38" s="770">
        <v>95048.582999999999</v>
      </c>
      <c r="F38" s="141">
        <f t="shared" ref="F38" si="25">E38/D38*100</f>
        <v>100</v>
      </c>
      <c r="G38" s="767" t="s">
        <v>1882</v>
      </c>
      <c r="H38" s="770">
        <f t="shared" ref="H38" si="26">E38</f>
        <v>95048.582999999999</v>
      </c>
      <c r="I38" s="141">
        <f t="shared" ref="I38" si="27">F38</f>
        <v>100</v>
      </c>
      <c r="J38" s="947"/>
    </row>
    <row r="39" spans="1:10" ht="21.75" customHeight="1" x14ac:dyDescent="0.3">
      <c r="A39" s="2560" t="s">
        <v>12</v>
      </c>
      <c r="B39" s="2561" t="s">
        <v>1923</v>
      </c>
      <c r="C39" s="810" t="s">
        <v>15</v>
      </c>
      <c r="D39" s="811">
        <f>SUM(D40:D42)</f>
        <v>366796.81</v>
      </c>
      <c r="E39" s="765">
        <f>SUM(E40:E42)</f>
        <v>354671.03100000002</v>
      </c>
      <c r="F39" s="811">
        <f t="shared" si="7"/>
        <v>96.694142732593562</v>
      </c>
      <c r="G39" s="2470"/>
      <c r="H39" s="765">
        <f t="shared" ref="H39:H42" si="28">E39</f>
        <v>354671.03100000002</v>
      </c>
      <c r="I39" s="688">
        <f t="shared" ref="I39:I42" si="29">F39</f>
        <v>96.694142732593562</v>
      </c>
      <c r="J39" s="2467"/>
    </row>
    <row r="40" spans="1:10" ht="57" customHeight="1" x14ac:dyDescent="0.3">
      <c r="A40" s="2510"/>
      <c r="B40" s="2513"/>
      <c r="C40" s="812" t="s">
        <v>18</v>
      </c>
      <c r="D40" s="811">
        <f>D51</f>
        <v>120473.936</v>
      </c>
      <c r="E40" s="765">
        <f>E51</f>
        <v>115112.424</v>
      </c>
      <c r="F40" s="811">
        <f t="shared" ref="F40:F42" si="30">E40/D40*100</f>
        <v>95.549649842933661</v>
      </c>
      <c r="G40" s="2471"/>
      <c r="H40" s="765">
        <f t="shared" si="28"/>
        <v>115112.424</v>
      </c>
      <c r="I40" s="688">
        <f t="shared" si="29"/>
        <v>95.549649842933661</v>
      </c>
      <c r="J40" s="2468"/>
    </row>
    <row r="41" spans="1:10" ht="74.25" customHeight="1" x14ac:dyDescent="0.3">
      <c r="A41" s="2510"/>
      <c r="B41" s="2513"/>
      <c r="C41" s="812" t="s">
        <v>16</v>
      </c>
      <c r="D41" s="811">
        <f>D44+D55+D52+D58+D59</f>
        <v>160430.89000000001</v>
      </c>
      <c r="E41" s="765">
        <f>E44+E55+E52+E58+E59</f>
        <v>156887.36900000001</v>
      </c>
      <c r="F41" s="811">
        <f t="shared" si="30"/>
        <v>97.791247683036602</v>
      </c>
      <c r="G41" s="2471"/>
      <c r="H41" s="765">
        <f t="shared" si="28"/>
        <v>156887.36900000001</v>
      </c>
      <c r="I41" s="688">
        <f t="shared" si="29"/>
        <v>97.791247683036602</v>
      </c>
      <c r="J41" s="2468"/>
    </row>
    <row r="42" spans="1:10" ht="93" customHeight="1" x14ac:dyDescent="0.3">
      <c r="A42" s="2511"/>
      <c r="B42" s="2514"/>
      <c r="C42" s="812" t="s">
        <v>19</v>
      </c>
      <c r="D42" s="811">
        <f>D50+D54+D57</f>
        <v>85891.983999999997</v>
      </c>
      <c r="E42" s="765">
        <f>E50+E54+E57</f>
        <v>82671.237999999998</v>
      </c>
      <c r="F42" s="811">
        <f t="shared" si="30"/>
        <v>96.250236809060084</v>
      </c>
      <c r="G42" s="2472"/>
      <c r="H42" s="765">
        <f t="shared" si="28"/>
        <v>82671.237999999998</v>
      </c>
      <c r="I42" s="688">
        <f t="shared" si="29"/>
        <v>96.250236809060084</v>
      </c>
      <c r="J42" s="2469"/>
    </row>
    <row r="43" spans="1:10" ht="25.5" customHeight="1" x14ac:dyDescent="0.3">
      <c r="A43" s="2487" t="s">
        <v>66</v>
      </c>
      <c r="B43" s="2478" t="s">
        <v>1122</v>
      </c>
      <c r="C43" s="707" t="s">
        <v>15</v>
      </c>
      <c r="D43" s="141">
        <f>D44</f>
        <v>89</v>
      </c>
      <c r="E43" s="770">
        <f>E44</f>
        <v>71.266000000000005</v>
      </c>
      <c r="F43" s="141">
        <f>E43/D43*100</f>
        <v>80.074157303370797</v>
      </c>
      <c r="G43" s="2545" t="s">
        <v>1921</v>
      </c>
      <c r="H43" s="770">
        <f>E43</f>
        <v>71.266000000000005</v>
      </c>
      <c r="I43" s="141">
        <f>H43/D43*100</f>
        <v>80.074157303370797</v>
      </c>
      <c r="J43" s="2506" t="s">
        <v>1885</v>
      </c>
    </row>
    <row r="44" spans="1:10" ht="89.25" customHeight="1" x14ac:dyDescent="0.3">
      <c r="A44" s="2499"/>
      <c r="B44" s="2479"/>
      <c r="C44" s="689" t="s">
        <v>16</v>
      </c>
      <c r="D44" s="141">
        <v>89</v>
      </c>
      <c r="E44" s="770">
        <v>71.266000000000005</v>
      </c>
      <c r="F44" s="141">
        <f>E44/D44*100</f>
        <v>80.074157303370797</v>
      </c>
      <c r="G44" s="2546"/>
      <c r="H44" s="770">
        <f t="shared" ref="H44:H59" si="31">E44</f>
        <v>71.266000000000005</v>
      </c>
      <c r="I44" s="141">
        <f>H44/D44*100</f>
        <v>80.074157303370797</v>
      </c>
      <c r="J44" s="2468"/>
    </row>
    <row r="45" spans="1:10" ht="21.75" hidden="1" customHeight="1" x14ac:dyDescent="0.3">
      <c r="A45" s="2487" t="s">
        <v>111</v>
      </c>
      <c r="B45" s="2478" t="s">
        <v>225</v>
      </c>
      <c r="C45" s="689" t="s">
        <v>15</v>
      </c>
      <c r="D45" s="141">
        <f>SUM(D46:D48)</f>
        <v>0</v>
      </c>
      <c r="E45" s="770">
        <f>SUM(E46:E48)</f>
        <v>0</v>
      </c>
      <c r="F45" s="141" t="e">
        <f t="shared" ref="F45:F49" si="32">E45/D45*100</f>
        <v>#DIV/0!</v>
      </c>
      <c r="G45" s="2547"/>
      <c r="H45" s="770">
        <f t="shared" si="31"/>
        <v>0</v>
      </c>
      <c r="I45" s="141" t="e">
        <f t="shared" ref="I45:I49" si="33">H45/D45*100</f>
        <v>#DIV/0!</v>
      </c>
      <c r="J45" s="2506" t="s">
        <v>407</v>
      </c>
    </row>
    <row r="46" spans="1:10" ht="73.5" hidden="1" customHeight="1" x14ac:dyDescent="0.3">
      <c r="A46" s="2499"/>
      <c r="B46" s="2479"/>
      <c r="C46" s="143" t="s">
        <v>18</v>
      </c>
      <c r="D46" s="141">
        <v>0</v>
      </c>
      <c r="E46" s="770">
        <v>0</v>
      </c>
      <c r="F46" s="141" t="e">
        <f t="shared" si="32"/>
        <v>#DIV/0!</v>
      </c>
      <c r="G46" s="2471"/>
      <c r="H46" s="770">
        <f t="shared" si="31"/>
        <v>0</v>
      </c>
      <c r="I46" s="141" t="e">
        <f t="shared" si="33"/>
        <v>#DIV/0!</v>
      </c>
      <c r="J46" s="2468"/>
    </row>
    <row r="47" spans="1:10" ht="84" hidden="1" customHeight="1" x14ac:dyDescent="0.3">
      <c r="A47" s="2499"/>
      <c r="B47" s="2479"/>
      <c r="C47" s="143" t="s">
        <v>16</v>
      </c>
      <c r="D47" s="141">
        <v>0</v>
      </c>
      <c r="E47" s="770">
        <v>0</v>
      </c>
      <c r="F47" s="141" t="e">
        <f t="shared" si="32"/>
        <v>#DIV/0!</v>
      </c>
      <c r="G47" s="2471"/>
      <c r="H47" s="770">
        <f t="shared" si="31"/>
        <v>0</v>
      </c>
      <c r="I47" s="141" t="e">
        <f t="shared" si="33"/>
        <v>#DIV/0!</v>
      </c>
      <c r="J47" s="2468"/>
    </row>
    <row r="48" spans="1:10" ht="102" hidden="1" customHeight="1" x14ac:dyDescent="0.3">
      <c r="A48" s="2488"/>
      <c r="B48" s="2480"/>
      <c r="C48" s="708" t="s">
        <v>19</v>
      </c>
      <c r="D48" s="686">
        <v>0</v>
      </c>
      <c r="E48" s="769">
        <v>0</v>
      </c>
      <c r="F48" s="141" t="e">
        <f t="shared" si="32"/>
        <v>#DIV/0!</v>
      </c>
      <c r="G48" s="2472"/>
      <c r="H48" s="769">
        <f t="shared" si="31"/>
        <v>0</v>
      </c>
      <c r="I48" s="141" t="e">
        <f t="shared" si="33"/>
        <v>#DIV/0!</v>
      </c>
      <c r="J48" s="2469"/>
    </row>
    <row r="49" spans="1:10" ht="24" customHeight="1" x14ac:dyDescent="0.3">
      <c r="A49" s="2515" t="s">
        <v>22</v>
      </c>
      <c r="B49" s="2541" t="s">
        <v>1123</v>
      </c>
      <c r="C49" s="143" t="s">
        <v>15</v>
      </c>
      <c r="D49" s="827">
        <f>D50+D51+D52</f>
        <v>215132.02899999998</v>
      </c>
      <c r="E49" s="827">
        <f>E50+E51+E52</f>
        <v>205557.90000000002</v>
      </c>
      <c r="F49" s="827">
        <f t="shared" si="32"/>
        <v>95.549649652586155</v>
      </c>
      <c r="G49" s="2470" t="s">
        <v>1886</v>
      </c>
      <c r="H49" s="827">
        <f>E49</f>
        <v>205557.90000000002</v>
      </c>
      <c r="I49" s="827">
        <f t="shared" si="33"/>
        <v>95.549649652586155</v>
      </c>
      <c r="J49" s="2473"/>
    </row>
    <row r="50" spans="1:10" ht="75.75" customHeight="1" x14ac:dyDescent="0.3">
      <c r="A50" s="2515"/>
      <c r="B50" s="2541"/>
      <c r="C50" s="825" t="s">
        <v>19</v>
      </c>
      <c r="D50" s="827">
        <v>21513.203000000001</v>
      </c>
      <c r="E50" s="827">
        <v>20555.79</v>
      </c>
      <c r="F50" s="827">
        <f t="shared" ref="F50:F51" si="34">E50/D50*100</f>
        <v>95.549649208441906</v>
      </c>
      <c r="G50" s="2471"/>
      <c r="H50" s="827">
        <f t="shared" ref="H50:H52" si="35">E50</f>
        <v>20555.79</v>
      </c>
      <c r="I50" s="827">
        <f t="shared" ref="I50:I58" si="36">F50</f>
        <v>95.549649208441906</v>
      </c>
      <c r="J50" s="2474"/>
    </row>
    <row r="51" spans="1:10" ht="55.5" customHeight="1" x14ac:dyDescent="0.3">
      <c r="A51" s="2515"/>
      <c r="B51" s="2541"/>
      <c r="C51" s="825" t="s">
        <v>18</v>
      </c>
      <c r="D51" s="827">
        <v>120473.936</v>
      </c>
      <c r="E51" s="827">
        <v>115112.424</v>
      </c>
      <c r="F51" s="827">
        <f t="shared" si="34"/>
        <v>95.549649842933661</v>
      </c>
      <c r="G51" s="2471"/>
      <c r="H51" s="827">
        <f t="shared" si="35"/>
        <v>115112.424</v>
      </c>
      <c r="I51" s="827">
        <f t="shared" si="36"/>
        <v>95.549649842933661</v>
      </c>
      <c r="J51" s="2474"/>
    </row>
    <row r="52" spans="1:10" ht="71.25" customHeight="1" x14ac:dyDescent="0.3">
      <c r="A52" s="2515"/>
      <c r="B52" s="2541"/>
      <c r="C52" s="707" t="s">
        <v>16</v>
      </c>
      <c r="D52" s="827">
        <v>73144.89</v>
      </c>
      <c r="E52" s="827">
        <v>69889.686000000002</v>
      </c>
      <c r="F52" s="827">
        <f t="shared" ref="F52:F58" si="37">E52/D52*100</f>
        <v>95.549649469703212</v>
      </c>
      <c r="G52" s="2472"/>
      <c r="H52" s="827">
        <f t="shared" si="35"/>
        <v>69889.686000000002</v>
      </c>
      <c r="I52" s="827">
        <f t="shared" si="36"/>
        <v>95.549649469703212</v>
      </c>
      <c r="J52" s="2475"/>
    </row>
    <row r="53" spans="1:10" ht="24" customHeight="1" x14ac:dyDescent="0.3">
      <c r="A53" s="2493" t="s">
        <v>219</v>
      </c>
      <c r="B53" s="2465" t="s">
        <v>1124</v>
      </c>
      <c r="C53" s="1804" t="s">
        <v>15</v>
      </c>
      <c r="D53" s="1805">
        <f>D54+D55</f>
        <v>117742.8</v>
      </c>
      <c r="E53" s="1805">
        <f>E54+E55</f>
        <v>117309.81200000001</v>
      </c>
      <c r="F53" s="1805">
        <f t="shared" si="37"/>
        <v>99.632259467245561</v>
      </c>
      <c r="G53" s="2476" t="s">
        <v>1887</v>
      </c>
      <c r="H53" s="1805">
        <f>E53</f>
        <v>117309.81200000001</v>
      </c>
      <c r="I53" s="1805">
        <f t="shared" si="36"/>
        <v>99.632259467245561</v>
      </c>
      <c r="J53" s="2576"/>
    </row>
    <row r="54" spans="1:10" ht="96" customHeight="1" x14ac:dyDescent="0.3">
      <c r="A54" s="2493"/>
      <c r="B54" s="2465"/>
      <c r="C54" s="1806" t="s">
        <v>19</v>
      </c>
      <c r="D54" s="1805">
        <v>44283.8</v>
      </c>
      <c r="E54" s="1805">
        <v>44121.370999999999</v>
      </c>
      <c r="F54" s="1805">
        <f t="shared" si="37"/>
        <v>99.633208983872208</v>
      </c>
      <c r="G54" s="2476"/>
      <c r="H54" s="1805">
        <f t="shared" ref="H54:H55" si="38">E54</f>
        <v>44121.370999999999</v>
      </c>
      <c r="I54" s="1805">
        <f t="shared" si="36"/>
        <v>99.633208983872208</v>
      </c>
      <c r="J54" s="2576"/>
    </row>
    <row r="55" spans="1:10" ht="83.25" customHeight="1" x14ac:dyDescent="0.3">
      <c r="A55" s="2493"/>
      <c r="B55" s="2465"/>
      <c r="C55" s="1804" t="s">
        <v>16</v>
      </c>
      <c r="D55" s="1805">
        <v>73459</v>
      </c>
      <c r="E55" s="1805">
        <v>73188.441000000006</v>
      </c>
      <c r="F55" s="1805">
        <f t="shared" si="37"/>
        <v>99.631687063532041</v>
      </c>
      <c r="G55" s="2476"/>
      <c r="H55" s="1805">
        <f t="shared" si="38"/>
        <v>73188.441000000006</v>
      </c>
      <c r="I55" s="1805">
        <f t="shared" si="36"/>
        <v>99.631687063532041</v>
      </c>
      <c r="J55" s="2576"/>
    </row>
    <row r="56" spans="1:10" ht="27" customHeight="1" x14ac:dyDescent="0.3">
      <c r="A56" s="2487" t="s">
        <v>221</v>
      </c>
      <c r="B56" s="2478" t="s">
        <v>1125</v>
      </c>
      <c r="C56" s="707" t="s">
        <v>15</v>
      </c>
      <c r="D56" s="141">
        <f>D57+D58</f>
        <v>31045.981</v>
      </c>
      <c r="E56" s="770">
        <f>E57+E58</f>
        <v>28945.077000000001</v>
      </c>
      <c r="F56" s="141">
        <f t="shared" si="37"/>
        <v>93.232927637235889</v>
      </c>
      <c r="G56" s="2470" t="s">
        <v>1888</v>
      </c>
      <c r="H56" s="770">
        <f>E56</f>
        <v>28945.077000000001</v>
      </c>
      <c r="I56" s="141">
        <f t="shared" si="36"/>
        <v>93.232927637235889</v>
      </c>
      <c r="J56" s="2473" t="s">
        <v>1885</v>
      </c>
    </row>
    <row r="57" spans="1:10" ht="96" customHeight="1" x14ac:dyDescent="0.3">
      <c r="A57" s="2499"/>
      <c r="B57" s="2479"/>
      <c r="C57" s="689" t="s">
        <v>19</v>
      </c>
      <c r="D57" s="141">
        <v>20094.981</v>
      </c>
      <c r="E57" s="770">
        <v>17994.077000000001</v>
      </c>
      <c r="F57" s="141">
        <f t="shared" si="37"/>
        <v>89.545130697063129</v>
      </c>
      <c r="G57" s="2471"/>
      <c r="H57" s="770">
        <f t="shared" ref="H57:H58" si="39">E57</f>
        <v>17994.077000000001</v>
      </c>
      <c r="I57" s="141">
        <f t="shared" si="36"/>
        <v>89.545130697063129</v>
      </c>
      <c r="J57" s="2474"/>
    </row>
    <row r="58" spans="1:10" ht="77.25" customHeight="1" x14ac:dyDescent="0.3">
      <c r="A58" s="2488"/>
      <c r="B58" s="2480"/>
      <c r="C58" s="707" t="s">
        <v>16</v>
      </c>
      <c r="D58" s="141">
        <v>10951</v>
      </c>
      <c r="E58" s="770">
        <v>10951</v>
      </c>
      <c r="F58" s="141">
        <f t="shared" si="37"/>
        <v>100</v>
      </c>
      <c r="G58" s="2472"/>
      <c r="H58" s="770">
        <f t="shared" si="39"/>
        <v>10951</v>
      </c>
      <c r="I58" s="141">
        <f t="shared" si="36"/>
        <v>100</v>
      </c>
      <c r="J58" s="2475"/>
    </row>
    <row r="59" spans="1:10" ht="141" customHeight="1" x14ac:dyDescent="0.3">
      <c r="A59" s="702" t="s">
        <v>222</v>
      </c>
      <c r="B59" s="143" t="s">
        <v>1126</v>
      </c>
      <c r="C59" s="689" t="s">
        <v>16</v>
      </c>
      <c r="D59" s="141">
        <v>2787</v>
      </c>
      <c r="E59" s="770">
        <v>2786.9760000000001</v>
      </c>
      <c r="F59" s="141">
        <f t="shared" ref="F59" si="40">E59/D59*100</f>
        <v>99.999138858988175</v>
      </c>
      <c r="G59" s="705" t="s">
        <v>1889</v>
      </c>
      <c r="H59" s="770">
        <f t="shared" si="31"/>
        <v>2786.9760000000001</v>
      </c>
      <c r="I59" s="141">
        <f t="shared" ref="I59" si="41">F59</f>
        <v>99.999138858988175</v>
      </c>
      <c r="J59" s="768"/>
    </row>
    <row r="60" spans="1:10" s="700" customFormat="1" ht="32.25" customHeight="1" x14ac:dyDescent="0.3">
      <c r="A60" s="2527" t="s">
        <v>114</v>
      </c>
      <c r="B60" s="2538" t="s">
        <v>1127</v>
      </c>
      <c r="C60" s="399" t="s">
        <v>15</v>
      </c>
      <c r="D60" s="688">
        <f>D61</f>
        <v>9898.4770000000008</v>
      </c>
      <c r="E60" s="765">
        <f>E61</f>
        <v>9898.4760000000006</v>
      </c>
      <c r="F60" s="688">
        <f t="shared" ref="F60:F61" si="42">E60/D60*100</f>
        <v>99.999989897435739</v>
      </c>
      <c r="G60" s="2507"/>
      <c r="H60" s="765">
        <f>E60</f>
        <v>9898.4760000000006</v>
      </c>
      <c r="I60" s="688">
        <f>F60</f>
        <v>99.999989897435739</v>
      </c>
      <c r="J60" s="2508"/>
    </row>
    <row r="61" spans="1:10" s="700" customFormat="1" ht="93" customHeight="1" x14ac:dyDescent="0.3">
      <c r="A61" s="2527"/>
      <c r="B61" s="2538"/>
      <c r="C61" s="399" t="s">
        <v>19</v>
      </c>
      <c r="D61" s="688">
        <f>D62</f>
        <v>9898.4770000000008</v>
      </c>
      <c r="E61" s="765">
        <f>E62</f>
        <v>9898.4760000000006</v>
      </c>
      <c r="F61" s="688">
        <f t="shared" si="42"/>
        <v>99.999989897435739</v>
      </c>
      <c r="G61" s="2507"/>
      <c r="H61" s="765">
        <f>E61</f>
        <v>9898.4760000000006</v>
      </c>
      <c r="I61" s="688">
        <f>F61</f>
        <v>99.999989897435739</v>
      </c>
      <c r="J61" s="2508"/>
    </row>
    <row r="62" spans="1:10" ht="133.5" customHeight="1" x14ac:dyDescent="0.3">
      <c r="A62" s="702" t="s">
        <v>237</v>
      </c>
      <c r="B62" s="143" t="s">
        <v>1128</v>
      </c>
      <c r="C62" s="689" t="s">
        <v>19</v>
      </c>
      <c r="D62" s="141">
        <v>9898.4770000000008</v>
      </c>
      <c r="E62" s="770">
        <v>9898.4760000000006</v>
      </c>
      <c r="F62" s="141">
        <f t="shared" ref="F62" si="43">E62/D62*100</f>
        <v>99.999989897435739</v>
      </c>
      <c r="G62" s="1087" t="s">
        <v>1926</v>
      </c>
      <c r="H62" s="770">
        <f t="shared" ref="H62" si="44">E62</f>
        <v>9898.4760000000006</v>
      </c>
      <c r="I62" s="141">
        <f t="shared" ref="I62" si="45">F62</f>
        <v>99.999989897435739</v>
      </c>
      <c r="J62" s="768"/>
    </row>
    <row r="63" spans="1:10" hidden="1" x14ac:dyDescent="0.3">
      <c r="A63" s="2524" t="s">
        <v>215</v>
      </c>
      <c r="B63" s="2524"/>
      <c r="C63" s="2524"/>
      <c r="D63" s="2524"/>
      <c r="E63" s="2524"/>
      <c r="F63" s="2524"/>
      <c r="G63" s="2524"/>
      <c r="H63" s="2524"/>
      <c r="I63" s="2524"/>
      <c r="J63" s="2524"/>
    </row>
    <row r="64" spans="1:10" s="700" customFormat="1" hidden="1" x14ac:dyDescent="0.3">
      <c r="A64" s="2537" t="s">
        <v>9</v>
      </c>
      <c r="B64" s="2538" t="s">
        <v>1000</v>
      </c>
      <c r="C64" s="399" t="s">
        <v>15</v>
      </c>
      <c r="D64" s="688">
        <f>D66</f>
        <v>0</v>
      </c>
      <c r="E64" s="765">
        <f>E66</f>
        <v>0</v>
      </c>
      <c r="F64" s="688" t="e">
        <f>E64/D64*100</f>
        <v>#DIV/0!</v>
      </c>
      <c r="G64" s="699"/>
      <c r="H64" s="765">
        <f>H66</f>
        <v>0</v>
      </c>
      <c r="I64" s="688" t="e">
        <f>H64/D64*100</f>
        <v>#DIV/0!</v>
      </c>
      <c r="J64" s="699"/>
    </row>
    <row r="65" spans="1:10" s="700" customFormat="1" ht="72.75" hidden="1" customHeight="1" x14ac:dyDescent="0.3">
      <c r="A65" s="2537"/>
      <c r="B65" s="2538"/>
      <c r="C65" s="399" t="s">
        <v>16</v>
      </c>
      <c r="D65" s="688">
        <v>0</v>
      </c>
      <c r="E65" s="765">
        <v>0</v>
      </c>
      <c r="F65" s="688">
        <v>0</v>
      </c>
      <c r="G65" s="2525"/>
      <c r="H65" s="765">
        <v>0</v>
      </c>
      <c r="I65" s="688">
        <v>0</v>
      </c>
      <c r="J65" s="2539"/>
    </row>
    <row r="66" spans="1:10" s="700" customFormat="1" ht="93.75" hidden="1" x14ac:dyDescent="0.3">
      <c r="A66" s="2537"/>
      <c r="B66" s="2538"/>
      <c r="C66" s="399" t="s">
        <v>19</v>
      </c>
      <c r="D66" s="688">
        <f>D70</f>
        <v>0</v>
      </c>
      <c r="E66" s="765">
        <f>E70</f>
        <v>0</v>
      </c>
      <c r="F66" s="688" t="e">
        <f>E66/D66*100</f>
        <v>#DIV/0!</v>
      </c>
      <c r="G66" s="2525"/>
      <c r="H66" s="765">
        <f>H70</f>
        <v>0</v>
      </c>
      <c r="I66" s="688" t="e">
        <f>H66/D66*100</f>
        <v>#DIV/0!</v>
      </c>
      <c r="J66" s="2539"/>
    </row>
    <row r="67" spans="1:10" s="700" customFormat="1" hidden="1" x14ac:dyDescent="0.3">
      <c r="A67" s="2540" t="s">
        <v>21</v>
      </c>
      <c r="B67" s="2541" t="s">
        <v>438</v>
      </c>
      <c r="C67" s="689" t="s">
        <v>15</v>
      </c>
      <c r="D67" s="141">
        <v>0</v>
      </c>
      <c r="E67" s="770">
        <v>0</v>
      </c>
      <c r="F67" s="141">
        <v>0</v>
      </c>
      <c r="G67" s="2491"/>
      <c r="H67" s="770">
        <v>0</v>
      </c>
      <c r="I67" s="141">
        <v>0</v>
      </c>
      <c r="J67" s="2484" t="s">
        <v>405</v>
      </c>
    </row>
    <row r="68" spans="1:10" s="700" customFormat="1" ht="75" hidden="1" x14ac:dyDescent="0.3">
      <c r="A68" s="2540"/>
      <c r="B68" s="2541"/>
      <c r="C68" s="689" t="s">
        <v>16</v>
      </c>
      <c r="D68" s="141">
        <v>0</v>
      </c>
      <c r="E68" s="770">
        <v>0</v>
      </c>
      <c r="F68" s="141">
        <v>0</v>
      </c>
      <c r="G68" s="2542"/>
      <c r="H68" s="770">
        <v>0</v>
      </c>
      <c r="I68" s="141">
        <v>0</v>
      </c>
      <c r="J68" s="2485"/>
    </row>
    <row r="69" spans="1:10" s="700" customFormat="1" ht="88.5" hidden="1" customHeight="1" x14ac:dyDescent="0.3">
      <c r="A69" s="2540"/>
      <c r="B69" s="2541"/>
      <c r="C69" s="689" t="s">
        <v>19</v>
      </c>
      <c r="D69" s="141">
        <v>0</v>
      </c>
      <c r="E69" s="770">
        <v>0</v>
      </c>
      <c r="F69" s="141">
        <v>0</v>
      </c>
      <c r="G69" s="2492"/>
      <c r="H69" s="770">
        <v>0</v>
      </c>
      <c r="I69" s="141">
        <v>0</v>
      </c>
      <c r="J69" s="2486"/>
    </row>
    <row r="70" spans="1:10" s="700" customFormat="1" ht="93.75" hidden="1" customHeight="1" x14ac:dyDescent="0.3">
      <c r="A70" s="701" t="s">
        <v>11</v>
      </c>
      <c r="B70" s="689" t="s">
        <v>441</v>
      </c>
      <c r="C70" s="689" t="s">
        <v>19</v>
      </c>
      <c r="D70" s="141">
        <v>0</v>
      </c>
      <c r="E70" s="770">
        <v>0</v>
      </c>
      <c r="F70" s="141">
        <v>0</v>
      </c>
      <c r="G70" s="144"/>
      <c r="H70" s="770">
        <v>0</v>
      </c>
      <c r="I70" s="141">
        <v>0</v>
      </c>
      <c r="J70" s="144"/>
    </row>
    <row r="71" spans="1:10" ht="22.5" hidden="1" customHeight="1" x14ac:dyDescent="0.3">
      <c r="A71" s="2527" t="s">
        <v>12</v>
      </c>
      <c r="B71" s="2538" t="s">
        <v>992</v>
      </c>
      <c r="C71" s="399" t="s">
        <v>15</v>
      </c>
      <c r="D71" s="688">
        <f>D72+D73</f>
        <v>741584.82000000007</v>
      </c>
      <c r="E71" s="765">
        <f>E72+E73</f>
        <v>154211.68999999997</v>
      </c>
      <c r="F71" s="147">
        <f>E71/D71*100</f>
        <v>20.794882236127751</v>
      </c>
      <c r="G71" s="2525"/>
      <c r="H71" s="765">
        <f>E71</f>
        <v>154211.68999999997</v>
      </c>
      <c r="I71" s="688">
        <f t="shared" ref="I71:I92" si="46">F71</f>
        <v>20.794882236127751</v>
      </c>
      <c r="J71" s="2526"/>
    </row>
    <row r="72" spans="1:10" ht="74.25" hidden="1" customHeight="1" x14ac:dyDescent="0.3">
      <c r="A72" s="2527"/>
      <c r="B72" s="2538"/>
      <c r="C72" s="399" t="s">
        <v>16</v>
      </c>
      <c r="D72" s="688">
        <f>D74+D75+D76+D80</f>
        <v>126307</v>
      </c>
      <c r="E72" s="765">
        <f>E74+E75+E76+E80</f>
        <v>12149.24</v>
      </c>
      <c r="F72" s="147">
        <f>E72/D72*100</f>
        <v>9.6188176427276399</v>
      </c>
      <c r="G72" s="2525"/>
      <c r="H72" s="765">
        <f>E72</f>
        <v>12149.24</v>
      </c>
      <c r="I72" s="688">
        <f t="shared" si="46"/>
        <v>9.6188176427276399</v>
      </c>
      <c r="J72" s="2526"/>
    </row>
    <row r="73" spans="1:10" ht="94.5" hidden="1" customHeight="1" x14ac:dyDescent="0.3">
      <c r="A73" s="2527"/>
      <c r="B73" s="2538"/>
      <c r="C73" s="399" t="s">
        <v>19</v>
      </c>
      <c r="D73" s="688">
        <f>D77+D78+D81</f>
        <v>615277.82000000007</v>
      </c>
      <c r="E73" s="765">
        <f>E77+E78+E81</f>
        <v>142062.44999999998</v>
      </c>
      <c r="F73" s="147">
        <f>E73/D73*100</f>
        <v>23.089155074694546</v>
      </c>
      <c r="G73" s="2525"/>
      <c r="H73" s="765">
        <f>E73</f>
        <v>142062.44999999998</v>
      </c>
      <c r="I73" s="688">
        <f t="shared" si="46"/>
        <v>23.089155074694546</v>
      </c>
      <c r="J73" s="2526"/>
    </row>
    <row r="74" spans="1:10" s="703" customFormat="1" ht="259.5" hidden="1" customHeight="1" x14ac:dyDescent="0.25">
      <c r="A74" s="702" t="s">
        <v>13</v>
      </c>
      <c r="B74" s="689" t="s">
        <v>217</v>
      </c>
      <c r="C74" s="689" t="s">
        <v>16</v>
      </c>
      <c r="D74" s="141">
        <v>0</v>
      </c>
      <c r="E74" s="770">
        <v>0</v>
      </c>
      <c r="F74" s="141">
        <v>0</v>
      </c>
      <c r="G74" s="142"/>
      <c r="H74" s="770">
        <f>E74</f>
        <v>0</v>
      </c>
      <c r="I74" s="141">
        <f t="shared" si="46"/>
        <v>0</v>
      </c>
      <c r="J74" s="142"/>
    </row>
    <row r="75" spans="1:10" ht="184.5" hidden="1" customHeight="1" x14ac:dyDescent="0.3">
      <c r="A75" s="702" t="s">
        <v>22</v>
      </c>
      <c r="B75" s="143" t="s">
        <v>218</v>
      </c>
      <c r="C75" s="689" t="s">
        <v>16</v>
      </c>
      <c r="D75" s="141">
        <v>0</v>
      </c>
      <c r="E75" s="770">
        <v>0</v>
      </c>
      <c r="F75" s="141">
        <v>0</v>
      </c>
      <c r="G75" s="144" t="s">
        <v>556</v>
      </c>
      <c r="H75" s="770">
        <f>E75</f>
        <v>0</v>
      </c>
      <c r="I75" s="141">
        <f t="shared" si="46"/>
        <v>0</v>
      </c>
      <c r="J75" s="142"/>
    </row>
    <row r="76" spans="1:10" ht="153.75" hidden="1" customHeight="1" x14ac:dyDescent="0.3">
      <c r="A76" s="702" t="s">
        <v>219</v>
      </c>
      <c r="B76" s="689" t="s">
        <v>220</v>
      </c>
      <c r="C76" s="689" t="s">
        <v>16</v>
      </c>
      <c r="D76" s="141">
        <v>98812</v>
      </c>
      <c r="E76" s="770">
        <v>11701.98</v>
      </c>
      <c r="F76" s="141">
        <f t="shared" ref="F76:F85" si="47">E76/D76*100</f>
        <v>11.842670930656194</v>
      </c>
      <c r="G76" s="142" t="s">
        <v>911</v>
      </c>
      <c r="H76" s="770">
        <f t="shared" ref="H76:H85" si="48">E76</f>
        <v>11701.98</v>
      </c>
      <c r="I76" s="141">
        <f t="shared" si="46"/>
        <v>11.842670930656194</v>
      </c>
      <c r="J76" s="139" t="s">
        <v>912</v>
      </c>
    </row>
    <row r="77" spans="1:10" ht="163.5" hidden="1" customHeight="1" x14ac:dyDescent="0.3">
      <c r="A77" s="702" t="s">
        <v>221</v>
      </c>
      <c r="B77" s="143" t="s">
        <v>1107</v>
      </c>
      <c r="C77" s="689" t="s">
        <v>19</v>
      </c>
      <c r="D77" s="141">
        <v>575056.86</v>
      </c>
      <c r="E77" s="770">
        <v>137795.87</v>
      </c>
      <c r="F77" s="141">
        <f t="shared" si="47"/>
        <v>23.962129588368008</v>
      </c>
      <c r="G77" s="140" t="s">
        <v>1009</v>
      </c>
      <c r="H77" s="770">
        <f t="shared" si="48"/>
        <v>137795.87</v>
      </c>
      <c r="I77" s="141">
        <f t="shared" si="46"/>
        <v>23.962129588368008</v>
      </c>
      <c r="J77" s="139" t="s">
        <v>962</v>
      </c>
    </row>
    <row r="78" spans="1:10" ht="123.75" hidden="1" customHeight="1" x14ac:dyDescent="0.3">
      <c r="A78" s="702" t="s">
        <v>222</v>
      </c>
      <c r="B78" s="689" t="s">
        <v>223</v>
      </c>
      <c r="C78" s="689" t="s">
        <v>19</v>
      </c>
      <c r="D78" s="141">
        <v>28036.560000000001</v>
      </c>
      <c r="E78" s="770">
        <v>0</v>
      </c>
      <c r="F78" s="141">
        <f t="shared" si="47"/>
        <v>0</v>
      </c>
      <c r="G78" s="140" t="s">
        <v>958</v>
      </c>
      <c r="H78" s="770">
        <f t="shared" si="48"/>
        <v>0</v>
      </c>
      <c r="I78" s="141">
        <f t="shared" si="46"/>
        <v>0</v>
      </c>
      <c r="J78" s="142" t="s">
        <v>966</v>
      </c>
    </row>
    <row r="79" spans="1:10" ht="25.5" hidden="1" customHeight="1" x14ac:dyDescent="0.3">
      <c r="A79" s="2487" t="s">
        <v>402</v>
      </c>
      <c r="B79" s="2478" t="s">
        <v>403</v>
      </c>
      <c r="C79" s="689" t="s">
        <v>15</v>
      </c>
      <c r="D79" s="141">
        <f>D80+D81</f>
        <v>39679.4</v>
      </c>
      <c r="E79" s="770">
        <f>E80+E81</f>
        <v>4713.84</v>
      </c>
      <c r="F79" s="141">
        <f>E79/D79*100</f>
        <v>11.879816731099764</v>
      </c>
      <c r="G79" s="2564" t="s">
        <v>1010</v>
      </c>
      <c r="H79" s="770">
        <f>H80+H81</f>
        <v>4713.84</v>
      </c>
      <c r="I79" s="141">
        <f>H79/D79*100</f>
        <v>11.879816731099764</v>
      </c>
      <c r="J79" s="2564" t="s">
        <v>962</v>
      </c>
    </row>
    <row r="80" spans="1:10" ht="78.75" hidden="1" customHeight="1" x14ac:dyDescent="0.3">
      <c r="A80" s="2499"/>
      <c r="B80" s="2479"/>
      <c r="C80" s="689" t="s">
        <v>16</v>
      </c>
      <c r="D80" s="141">
        <v>27495</v>
      </c>
      <c r="E80" s="770">
        <v>447.26</v>
      </c>
      <c r="F80" s="141">
        <f t="shared" ref="F80:F81" si="49">E80/D80*100</f>
        <v>1.6266957628659755</v>
      </c>
      <c r="G80" s="2565"/>
      <c r="H80" s="770">
        <f>E80</f>
        <v>447.26</v>
      </c>
      <c r="I80" s="141">
        <f t="shared" ref="I80:I81" si="50">H80/D80*100</f>
        <v>1.6266957628659755</v>
      </c>
      <c r="J80" s="2565"/>
    </row>
    <row r="81" spans="1:10" ht="99.75" hidden="1" customHeight="1" x14ac:dyDescent="0.3">
      <c r="A81" s="2488"/>
      <c r="B81" s="2480"/>
      <c r="C81" s="689" t="s">
        <v>19</v>
      </c>
      <c r="D81" s="141">
        <v>12184.4</v>
      </c>
      <c r="E81" s="770">
        <v>4266.58</v>
      </c>
      <c r="F81" s="141">
        <f t="shared" si="49"/>
        <v>35.016742720199602</v>
      </c>
      <c r="G81" s="2566"/>
      <c r="H81" s="770">
        <f>E81</f>
        <v>4266.58</v>
      </c>
      <c r="I81" s="141">
        <f t="shared" si="50"/>
        <v>35.016742720199602</v>
      </c>
      <c r="J81" s="2566"/>
    </row>
    <row r="82" spans="1:10" ht="22.5" hidden="1" customHeight="1" x14ac:dyDescent="0.3">
      <c r="A82" s="2509" t="s">
        <v>14</v>
      </c>
      <c r="B82" s="2512" t="s">
        <v>406</v>
      </c>
      <c r="C82" s="706" t="s">
        <v>15</v>
      </c>
      <c r="D82" s="688">
        <f>SUM(D83:D85)</f>
        <v>16798</v>
      </c>
      <c r="E82" s="765">
        <f>SUM(E83:E85)</f>
        <v>1910.75</v>
      </c>
      <c r="F82" s="688">
        <f t="shared" si="47"/>
        <v>11.374866055482794</v>
      </c>
      <c r="G82" s="2503"/>
      <c r="H82" s="765">
        <f t="shared" si="48"/>
        <v>1910.75</v>
      </c>
      <c r="I82" s="688">
        <f t="shared" si="46"/>
        <v>11.374866055482794</v>
      </c>
      <c r="J82" s="2504"/>
    </row>
    <row r="83" spans="1:10" ht="56.25" hidden="1" customHeight="1" x14ac:dyDescent="0.3">
      <c r="A83" s="2510"/>
      <c r="B83" s="2513"/>
      <c r="C83" s="399" t="s">
        <v>18</v>
      </c>
      <c r="D83" s="688">
        <f t="shared" ref="D83" si="51">D90</f>
        <v>0</v>
      </c>
      <c r="E83" s="765">
        <f>E90</f>
        <v>0</v>
      </c>
      <c r="F83" s="688">
        <v>0</v>
      </c>
      <c r="G83" s="2503"/>
      <c r="H83" s="765">
        <f t="shared" si="48"/>
        <v>0</v>
      </c>
      <c r="I83" s="688">
        <f t="shared" si="46"/>
        <v>0</v>
      </c>
      <c r="J83" s="2504"/>
    </row>
    <row r="84" spans="1:10" ht="70.5" hidden="1" customHeight="1" x14ac:dyDescent="0.3">
      <c r="A84" s="2510"/>
      <c r="B84" s="2513"/>
      <c r="C84" s="706" t="s">
        <v>16</v>
      </c>
      <c r="D84" s="688">
        <f>D87+D91</f>
        <v>10667</v>
      </c>
      <c r="E84" s="765">
        <f>E87+E91</f>
        <v>888.92</v>
      </c>
      <c r="F84" s="688">
        <f t="shared" si="47"/>
        <v>8.3333645823568006</v>
      </c>
      <c r="G84" s="2503"/>
      <c r="H84" s="765">
        <f t="shared" si="48"/>
        <v>888.92</v>
      </c>
      <c r="I84" s="688">
        <f t="shared" si="46"/>
        <v>8.3333645823568006</v>
      </c>
      <c r="J84" s="2504"/>
    </row>
    <row r="85" spans="1:10" ht="90" hidden="1" customHeight="1" x14ac:dyDescent="0.3">
      <c r="A85" s="2511"/>
      <c r="B85" s="2514"/>
      <c r="C85" s="706" t="s">
        <v>19</v>
      </c>
      <c r="D85" s="688">
        <f>D88+D92</f>
        <v>6131</v>
      </c>
      <c r="E85" s="765">
        <f>E88+E92</f>
        <v>1021.83</v>
      </c>
      <c r="F85" s="688">
        <f t="shared" si="47"/>
        <v>16.666612298156906</v>
      </c>
      <c r="G85" s="2503"/>
      <c r="H85" s="765">
        <f t="shared" si="48"/>
        <v>1021.83</v>
      </c>
      <c r="I85" s="688">
        <f t="shared" si="46"/>
        <v>16.666612298156906</v>
      </c>
      <c r="J85" s="2504"/>
    </row>
    <row r="86" spans="1:10" ht="20.25" hidden="1" customHeight="1" x14ac:dyDescent="0.3">
      <c r="A86" s="2487" t="s">
        <v>110</v>
      </c>
      <c r="B86" s="2478" t="s">
        <v>224</v>
      </c>
      <c r="C86" s="707" t="s">
        <v>15</v>
      </c>
      <c r="D86" s="141">
        <f>D87+D88</f>
        <v>16798</v>
      </c>
      <c r="E86" s="770">
        <f>E87+E88</f>
        <v>1910.75</v>
      </c>
      <c r="F86" s="141">
        <f>E86/D86*100</f>
        <v>11.374866055482794</v>
      </c>
      <c r="G86" s="2573" t="s">
        <v>1447</v>
      </c>
      <c r="H86" s="770">
        <f>H87+H88</f>
        <v>1910.75</v>
      </c>
      <c r="I86" s="141">
        <f>H86/D86*100</f>
        <v>11.374866055482794</v>
      </c>
      <c r="J86" s="2481" t="s">
        <v>959</v>
      </c>
    </row>
    <row r="87" spans="1:10" ht="96.75" hidden="1" customHeight="1" x14ac:dyDescent="0.3">
      <c r="A87" s="2499"/>
      <c r="B87" s="2479"/>
      <c r="C87" s="689" t="s">
        <v>16</v>
      </c>
      <c r="D87" s="141">
        <v>10667</v>
      </c>
      <c r="E87" s="770">
        <v>888.92</v>
      </c>
      <c r="F87" s="141">
        <f>E87/D87*100</f>
        <v>8.3333645823568006</v>
      </c>
      <c r="G87" s="2574"/>
      <c r="H87" s="770">
        <f t="shared" ref="H87:H92" si="52">E87</f>
        <v>888.92</v>
      </c>
      <c r="I87" s="141">
        <f>H87/D87*100</f>
        <v>8.3333645823568006</v>
      </c>
      <c r="J87" s="2482"/>
    </row>
    <row r="88" spans="1:10" ht="96.75" hidden="1" customHeight="1" x14ac:dyDescent="0.3">
      <c r="A88" s="2488"/>
      <c r="B88" s="2480"/>
      <c r="C88" s="689" t="s">
        <v>19</v>
      </c>
      <c r="D88" s="141">
        <v>6131</v>
      </c>
      <c r="E88" s="770">
        <v>1021.83</v>
      </c>
      <c r="F88" s="141">
        <f>E88/D88*100</f>
        <v>16.666612298156906</v>
      </c>
      <c r="G88" s="2575"/>
      <c r="H88" s="770">
        <f t="shared" si="52"/>
        <v>1021.83</v>
      </c>
      <c r="I88" s="141">
        <f>H88/D88*100</f>
        <v>16.666612298156906</v>
      </c>
      <c r="J88" s="2483"/>
    </row>
    <row r="89" spans="1:10" ht="21.75" hidden="1" customHeight="1" x14ac:dyDescent="0.3">
      <c r="A89" s="2487" t="s">
        <v>111</v>
      </c>
      <c r="B89" s="2478" t="s">
        <v>225</v>
      </c>
      <c r="C89" s="689" t="s">
        <v>15</v>
      </c>
      <c r="D89" s="141">
        <f>SUM(D90:D92)</f>
        <v>0</v>
      </c>
      <c r="E89" s="770">
        <f>SUM(E90:E92)</f>
        <v>0</v>
      </c>
      <c r="F89" s="141">
        <v>0</v>
      </c>
      <c r="G89" s="2570"/>
      <c r="H89" s="770">
        <f t="shared" si="52"/>
        <v>0</v>
      </c>
      <c r="I89" s="141">
        <v>0</v>
      </c>
      <c r="J89" s="2481" t="s">
        <v>407</v>
      </c>
    </row>
    <row r="90" spans="1:10" ht="73.5" hidden="1" customHeight="1" x14ac:dyDescent="0.3">
      <c r="A90" s="2499"/>
      <c r="B90" s="2479"/>
      <c r="C90" s="143" t="s">
        <v>18</v>
      </c>
      <c r="D90" s="141">
        <v>0</v>
      </c>
      <c r="E90" s="770">
        <v>0</v>
      </c>
      <c r="F90" s="141">
        <v>0</v>
      </c>
      <c r="G90" s="2571"/>
      <c r="H90" s="770">
        <f t="shared" si="52"/>
        <v>0</v>
      </c>
      <c r="I90" s="141">
        <f t="shared" si="46"/>
        <v>0</v>
      </c>
      <c r="J90" s="2482"/>
    </row>
    <row r="91" spans="1:10" ht="84" hidden="1" customHeight="1" x14ac:dyDescent="0.3">
      <c r="A91" s="2499"/>
      <c r="B91" s="2479"/>
      <c r="C91" s="143" t="s">
        <v>16</v>
      </c>
      <c r="D91" s="141">
        <v>0</v>
      </c>
      <c r="E91" s="770">
        <v>0</v>
      </c>
      <c r="F91" s="141">
        <v>0</v>
      </c>
      <c r="G91" s="2571"/>
      <c r="H91" s="770">
        <f t="shared" si="52"/>
        <v>0</v>
      </c>
      <c r="I91" s="141">
        <f t="shared" si="46"/>
        <v>0</v>
      </c>
      <c r="J91" s="2482"/>
    </row>
    <row r="92" spans="1:10" ht="102" hidden="1" customHeight="1" x14ac:dyDescent="0.3">
      <c r="A92" s="2488"/>
      <c r="B92" s="2480"/>
      <c r="C92" s="708" t="s">
        <v>19</v>
      </c>
      <c r="D92" s="686">
        <v>0</v>
      </c>
      <c r="E92" s="769">
        <v>0</v>
      </c>
      <c r="F92" s="686">
        <v>0</v>
      </c>
      <c r="G92" s="2572"/>
      <c r="H92" s="769">
        <f t="shared" si="52"/>
        <v>0</v>
      </c>
      <c r="I92" s="686">
        <f t="shared" si="46"/>
        <v>0</v>
      </c>
      <c r="J92" s="2483"/>
    </row>
    <row r="93" spans="1:10" s="700" customFormat="1" ht="27.75" customHeight="1" x14ac:dyDescent="0.3">
      <c r="A93" s="2567" t="s">
        <v>125</v>
      </c>
      <c r="B93" s="2569" t="s">
        <v>1497</v>
      </c>
      <c r="C93" s="1807" t="s">
        <v>15</v>
      </c>
      <c r="D93" s="1808">
        <f>D94+D95</f>
        <v>6372.6</v>
      </c>
      <c r="E93" s="1809">
        <f>E94+E95</f>
        <v>6372.6</v>
      </c>
      <c r="F93" s="1809">
        <f t="shared" ref="F93:F98" si="53">E93/D93*100</f>
        <v>100</v>
      </c>
      <c r="G93" s="2505"/>
      <c r="H93" s="1809">
        <f t="shared" ref="H93:I96" si="54">E93</f>
        <v>6372.6</v>
      </c>
      <c r="I93" s="1809">
        <f t="shared" si="54"/>
        <v>100</v>
      </c>
      <c r="J93" s="2568"/>
    </row>
    <row r="94" spans="1:10" s="700" customFormat="1" ht="81.75" customHeight="1" x14ac:dyDescent="0.3">
      <c r="A94" s="2567"/>
      <c r="B94" s="2569"/>
      <c r="C94" s="1807" t="s">
        <v>16</v>
      </c>
      <c r="D94" s="1809">
        <f>D97</f>
        <v>1593.15</v>
      </c>
      <c r="E94" s="1809">
        <f>E97</f>
        <v>1593.15</v>
      </c>
      <c r="F94" s="1809">
        <f t="shared" si="53"/>
        <v>100</v>
      </c>
      <c r="G94" s="2505"/>
      <c r="H94" s="1809">
        <f t="shared" si="54"/>
        <v>1593.15</v>
      </c>
      <c r="I94" s="1809">
        <f t="shared" si="54"/>
        <v>100</v>
      </c>
      <c r="J94" s="2568"/>
    </row>
    <row r="95" spans="1:10" s="700" customFormat="1" ht="83.25" customHeight="1" x14ac:dyDescent="0.3">
      <c r="A95" s="2567"/>
      <c r="B95" s="2569"/>
      <c r="C95" s="1807" t="s">
        <v>18</v>
      </c>
      <c r="D95" s="1809">
        <f>D98</f>
        <v>4779.45</v>
      </c>
      <c r="E95" s="1809">
        <f>E98</f>
        <v>4779.45</v>
      </c>
      <c r="F95" s="1809">
        <f t="shared" si="53"/>
        <v>100</v>
      </c>
      <c r="G95" s="1810"/>
      <c r="H95" s="1809">
        <f t="shared" si="54"/>
        <v>4779.45</v>
      </c>
      <c r="I95" s="1809">
        <f t="shared" si="54"/>
        <v>100</v>
      </c>
      <c r="J95" s="1809"/>
    </row>
    <row r="96" spans="1:10" s="700" customFormat="1" ht="27" customHeight="1" x14ac:dyDescent="0.3">
      <c r="A96" s="2493" t="s">
        <v>319</v>
      </c>
      <c r="B96" s="2465" t="s">
        <v>1498</v>
      </c>
      <c r="C96" s="1807" t="s">
        <v>15</v>
      </c>
      <c r="D96" s="1809">
        <f>D97+D98</f>
        <v>6372.6</v>
      </c>
      <c r="E96" s="1809">
        <f>E97+E98</f>
        <v>6372.6</v>
      </c>
      <c r="F96" s="1809">
        <f t="shared" si="53"/>
        <v>100</v>
      </c>
      <c r="G96" s="2476" t="s">
        <v>1880</v>
      </c>
      <c r="H96" s="1809">
        <f t="shared" si="54"/>
        <v>6372.6</v>
      </c>
      <c r="I96" s="1809">
        <f t="shared" si="54"/>
        <v>100</v>
      </c>
      <c r="J96" s="2473"/>
    </row>
    <row r="97" spans="1:10" ht="366" customHeight="1" x14ac:dyDescent="0.3">
      <c r="A97" s="2493"/>
      <c r="B97" s="2465"/>
      <c r="C97" s="1806" t="s">
        <v>16</v>
      </c>
      <c r="D97" s="1805">
        <v>1593.15</v>
      </c>
      <c r="E97" s="1805">
        <v>1593.15</v>
      </c>
      <c r="F97" s="1805">
        <f t="shared" si="53"/>
        <v>100</v>
      </c>
      <c r="G97" s="2476"/>
      <c r="H97" s="1805">
        <f t="shared" ref="H97" si="55">E97</f>
        <v>1593.15</v>
      </c>
      <c r="I97" s="1805">
        <f t="shared" ref="I97:I98" si="56">F97</f>
        <v>100</v>
      </c>
      <c r="J97" s="2474"/>
    </row>
    <row r="98" spans="1:10" ht="123.75" customHeight="1" x14ac:dyDescent="0.3">
      <c r="A98" s="2493"/>
      <c r="B98" s="2465"/>
      <c r="C98" s="1806" t="s">
        <v>18</v>
      </c>
      <c r="D98" s="1805">
        <v>4779.45</v>
      </c>
      <c r="E98" s="1805">
        <v>4779.45</v>
      </c>
      <c r="F98" s="1805">
        <f t="shared" si="53"/>
        <v>100</v>
      </c>
      <c r="G98" s="2476"/>
      <c r="H98" s="1805">
        <f>E98</f>
        <v>4779.45</v>
      </c>
      <c r="I98" s="1805">
        <f t="shared" si="56"/>
        <v>100</v>
      </c>
      <c r="J98" s="2475"/>
    </row>
    <row r="99" spans="1:10" s="700" customFormat="1" ht="26.25" customHeight="1" x14ac:dyDescent="0.3">
      <c r="A99" s="2567" t="s">
        <v>130</v>
      </c>
      <c r="B99" s="2569" t="s">
        <v>1499</v>
      </c>
      <c r="C99" s="1807" t="s">
        <v>15</v>
      </c>
      <c r="D99" s="1809">
        <f>D100+D102+D101</f>
        <v>2065.7069999999999</v>
      </c>
      <c r="E99" s="1809">
        <f>E100+E102+E101</f>
        <v>2063.8429999999998</v>
      </c>
      <c r="F99" s="1809">
        <f t="shared" ref="F99:F105" si="57">E99/D99*100</f>
        <v>99.90976455034523</v>
      </c>
      <c r="G99" s="2505"/>
      <c r="H99" s="1809">
        <f>E99</f>
        <v>2063.8429999999998</v>
      </c>
      <c r="I99" s="1809">
        <f>F99</f>
        <v>99.90976455034523</v>
      </c>
      <c r="J99" s="2568"/>
    </row>
    <row r="100" spans="1:10" s="700" customFormat="1" ht="76.5" customHeight="1" x14ac:dyDescent="0.3">
      <c r="A100" s="2567"/>
      <c r="B100" s="2569"/>
      <c r="C100" s="1807" t="s">
        <v>16</v>
      </c>
      <c r="D100" s="1809">
        <f>D106</f>
        <v>503.83100000000002</v>
      </c>
      <c r="E100" s="1809">
        <f>E106</f>
        <v>503.37599999999998</v>
      </c>
      <c r="F100" s="1809">
        <f t="shared" si="57"/>
        <v>99.909691940353014</v>
      </c>
      <c r="G100" s="2505"/>
      <c r="H100" s="1809">
        <f>E100</f>
        <v>503.37599999999998</v>
      </c>
      <c r="I100" s="1809">
        <f>F100</f>
        <v>99.909691940353014</v>
      </c>
      <c r="J100" s="2568"/>
    </row>
    <row r="101" spans="1:10" ht="60" customHeight="1" x14ac:dyDescent="0.3">
      <c r="A101" s="2567"/>
      <c r="B101" s="2569"/>
      <c r="C101" s="1807" t="s">
        <v>18</v>
      </c>
      <c r="D101" s="1809">
        <f>D105</f>
        <v>1511.4929999999999</v>
      </c>
      <c r="E101" s="1809">
        <f>E105</f>
        <v>1510.1289999999999</v>
      </c>
      <c r="F101" s="2282">
        <f t="shared" si="57"/>
        <v>99.909758100103673</v>
      </c>
      <c r="G101" s="1811"/>
      <c r="H101" s="1809">
        <f t="shared" ref="H101:H102" si="58">E101</f>
        <v>1510.1289999999999</v>
      </c>
      <c r="I101" s="1809">
        <f t="shared" ref="I101:I102" si="59">F101</f>
        <v>99.909758100103673</v>
      </c>
      <c r="J101" s="1812"/>
    </row>
    <row r="102" spans="1:10" ht="107.25" customHeight="1" x14ac:dyDescent="0.3">
      <c r="A102" s="2567"/>
      <c r="B102" s="2569"/>
      <c r="C102" s="1813" t="s">
        <v>19</v>
      </c>
      <c r="D102" s="1809">
        <f>D104</f>
        <v>50.383000000000003</v>
      </c>
      <c r="E102" s="1809">
        <f>E104</f>
        <v>50.338000000000001</v>
      </c>
      <c r="F102" s="1809">
        <f t="shared" ref="F102" si="60">E102/D102*100</f>
        <v>99.910684159339453</v>
      </c>
      <c r="G102" s="1814"/>
      <c r="H102" s="1809">
        <f t="shared" si="58"/>
        <v>50.338000000000001</v>
      </c>
      <c r="I102" s="1809">
        <f t="shared" si="59"/>
        <v>99.910684159339453</v>
      </c>
      <c r="J102" s="1815"/>
    </row>
    <row r="103" spans="1:10" ht="32.25" customHeight="1" x14ac:dyDescent="0.3">
      <c r="A103" s="2493" t="s">
        <v>321</v>
      </c>
      <c r="B103" s="2465" t="s">
        <v>1129</v>
      </c>
      <c r="C103" s="1813" t="s">
        <v>15</v>
      </c>
      <c r="D103" s="1805">
        <f>D104+D105+D106</f>
        <v>2065.7069999999999</v>
      </c>
      <c r="E103" s="1805">
        <f>E104+E105+E106</f>
        <v>2063.8429999999998</v>
      </c>
      <c r="F103" s="1805">
        <f t="shared" si="57"/>
        <v>99.90976455034523</v>
      </c>
      <c r="G103" s="2476" t="s">
        <v>1924</v>
      </c>
      <c r="H103" s="1805">
        <f>E103</f>
        <v>2063.8429999999998</v>
      </c>
      <c r="I103" s="1805">
        <f>F103</f>
        <v>99.90976455034523</v>
      </c>
      <c r="J103" s="2477"/>
    </row>
    <row r="104" spans="1:10" ht="97.5" customHeight="1" x14ac:dyDescent="0.3">
      <c r="A104" s="2493"/>
      <c r="B104" s="2465"/>
      <c r="C104" s="1806" t="s">
        <v>19</v>
      </c>
      <c r="D104" s="1805">
        <v>50.383000000000003</v>
      </c>
      <c r="E104" s="1805">
        <v>50.338000000000001</v>
      </c>
      <c r="F104" s="1805">
        <f t="shared" si="57"/>
        <v>99.910684159339453</v>
      </c>
      <c r="G104" s="2476"/>
      <c r="H104" s="1805">
        <f t="shared" ref="H104:H106" si="61">E104</f>
        <v>50.338000000000001</v>
      </c>
      <c r="I104" s="1805">
        <f t="shared" ref="I104:I106" si="62">F104</f>
        <v>99.910684159339453</v>
      </c>
      <c r="J104" s="2477"/>
    </row>
    <row r="105" spans="1:10" ht="58.5" customHeight="1" x14ac:dyDescent="0.3">
      <c r="A105" s="2493"/>
      <c r="B105" s="2465"/>
      <c r="C105" s="1806" t="s">
        <v>18</v>
      </c>
      <c r="D105" s="1805">
        <v>1511.4929999999999</v>
      </c>
      <c r="E105" s="1805">
        <v>1510.1289999999999</v>
      </c>
      <c r="F105" s="1805">
        <f t="shared" si="57"/>
        <v>99.909758100103673</v>
      </c>
      <c r="G105" s="2476"/>
      <c r="H105" s="1805">
        <f t="shared" si="61"/>
        <v>1510.1289999999999</v>
      </c>
      <c r="I105" s="1805">
        <f t="shared" si="62"/>
        <v>99.909758100103673</v>
      </c>
      <c r="J105" s="2477"/>
    </row>
    <row r="106" spans="1:10" ht="85.5" customHeight="1" x14ac:dyDescent="0.3">
      <c r="A106" s="2493"/>
      <c r="B106" s="2465"/>
      <c r="C106" s="1804" t="s">
        <v>16</v>
      </c>
      <c r="D106" s="1805">
        <v>503.83100000000002</v>
      </c>
      <c r="E106" s="1805">
        <v>503.37599999999998</v>
      </c>
      <c r="F106" s="1805">
        <f t="shared" ref="F106" si="63">E106/D106*100</f>
        <v>99.909691940353014</v>
      </c>
      <c r="G106" s="2476"/>
      <c r="H106" s="1805">
        <f t="shared" si="61"/>
        <v>503.37599999999998</v>
      </c>
      <c r="I106" s="1805">
        <f t="shared" si="62"/>
        <v>99.909691940353014</v>
      </c>
      <c r="J106" s="2477"/>
    </row>
    <row r="107" spans="1:10" s="700" customFormat="1" ht="30" customHeight="1" x14ac:dyDescent="0.3">
      <c r="A107" s="2527" t="s">
        <v>135</v>
      </c>
      <c r="B107" s="2538" t="s">
        <v>1896</v>
      </c>
      <c r="C107" s="399" t="s">
        <v>15</v>
      </c>
      <c r="D107" s="688">
        <f>SUM(D108:D109)</f>
        <v>25315</v>
      </c>
      <c r="E107" s="765">
        <f>SUM(E108:E109)</f>
        <v>25315</v>
      </c>
      <c r="F107" s="688">
        <f t="shared" ref="F107:F108" si="64">E107/D107*100</f>
        <v>100</v>
      </c>
      <c r="G107" s="2507"/>
      <c r="H107" s="765">
        <f>E107</f>
        <v>25315</v>
      </c>
      <c r="I107" s="688">
        <f>F107</f>
        <v>100</v>
      </c>
      <c r="J107" s="2508"/>
    </row>
    <row r="108" spans="1:10" s="700" customFormat="1" ht="78.75" customHeight="1" x14ac:dyDescent="0.3">
      <c r="A108" s="2527"/>
      <c r="B108" s="2538"/>
      <c r="C108" s="399" t="s">
        <v>16</v>
      </c>
      <c r="D108" s="688">
        <f>D112</f>
        <v>15847</v>
      </c>
      <c r="E108" s="765">
        <f>E112</f>
        <v>15847</v>
      </c>
      <c r="F108" s="688">
        <f t="shared" si="64"/>
        <v>100</v>
      </c>
      <c r="G108" s="2507"/>
      <c r="H108" s="765">
        <f t="shared" ref="H108:H109" si="65">E108</f>
        <v>15847</v>
      </c>
      <c r="I108" s="688">
        <f>F108</f>
        <v>100</v>
      </c>
      <c r="J108" s="2508"/>
    </row>
    <row r="109" spans="1:10" ht="96" customHeight="1" x14ac:dyDescent="0.3">
      <c r="A109" s="2527"/>
      <c r="B109" s="2538"/>
      <c r="C109" s="706" t="s">
        <v>19</v>
      </c>
      <c r="D109" s="688">
        <f>D111</f>
        <v>9468</v>
      </c>
      <c r="E109" s="765">
        <f>E111</f>
        <v>9468</v>
      </c>
      <c r="F109" s="688">
        <f t="shared" ref="F109:F111" si="66">E109/D109*100</f>
        <v>100</v>
      </c>
      <c r="G109" s="709"/>
      <c r="H109" s="765">
        <f t="shared" si="65"/>
        <v>9468</v>
      </c>
      <c r="I109" s="688">
        <f t="shared" ref="I109:I112" si="67">F109</f>
        <v>100</v>
      </c>
      <c r="J109" s="710"/>
    </row>
    <row r="110" spans="1:10" ht="30" customHeight="1" x14ac:dyDescent="0.3">
      <c r="A110" s="2555" t="s">
        <v>1130</v>
      </c>
      <c r="B110" s="2556" t="s">
        <v>1131</v>
      </c>
      <c r="C110" s="707" t="s">
        <v>15</v>
      </c>
      <c r="D110" s="688">
        <f>D111+D112</f>
        <v>25315</v>
      </c>
      <c r="E110" s="765">
        <f>E111+E112</f>
        <v>25315</v>
      </c>
      <c r="F110" s="688">
        <f t="shared" si="66"/>
        <v>100</v>
      </c>
      <c r="G110" s="2470" t="s">
        <v>1925</v>
      </c>
      <c r="H110" s="765">
        <f t="shared" ref="H110" si="68">E110</f>
        <v>25315</v>
      </c>
      <c r="I110" s="688">
        <f t="shared" ref="I110" si="69">F110</f>
        <v>100</v>
      </c>
      <c r="J110" s="2467"/>
    </row>
    <row r="111" spans="1:10" ht="106.5" customHeight="1" x14ac:dyDescent="0.3">
      <c r="A111" s="2499"/>
      <c r="B111" s="2479"/>
      <c r="C111" s="689" t="s">
        <v>19</v>
      </c>
      <c r="D111" s="141">
        <v>9468</v>
      </c>
      <c r="E111" s="770">
        <v>9468</v>
      </c>
      <c r="F111" s="141">
        <f t="shared" si="66"/>
        <v>100</v>
      </c>
      <c r="G111" s="2471"/>
      <c r="H111" s="770">
        <f t="shared" ref="H111:H112" si="70">E111</f>
        <v>9468</v>
      </c>
      <c r="I111" s="141">
        <f t="shared" si="67"/>
        <v>100</v>
      </c>
      <c r="J111" s="2468"/>
    </row>
    <row r="112" spans="1:10" ht="137.25" customHeight="1" x14ac:dyDescent="0.3">
      <c r="A112" s="2488"/>
      <c r="B112" s="2480"/>
      <c r="C112" s="689" t="s">
        <v>16</v>
      </c>
      <c r="D112" s="141">
        <v>15847</v>
      </c>
      <c r="E112" s="770">
        <v>15847</v>
      </c>
      <c r="F112" s="141">
        <f t="shared" ref="F112:F116" si="71">E112/D112*100</f>
        <v>100</v>
      </c>
      <c r="G112" s="2472"/>
      <c r="H112" s="770">
        <f t="shared" si="70"/>
        <v>15847</v>
      </c>
      <c r="I112" s="141">
        <f t="shared" si="67"/>
        <v>100</v>
      </c>
      <c r="J112" s="2469"/>
    </row>
    <row r="113" spans="1:10" ht="32.25" customHeight="1" x14ac:dyDescent="0.3">
      <c r="A113" s="2527"/>
      <c r="B113" s="2524" t="s">
        <v>39</v>
      </c>
      <c r="C113" s="711" t="s">
        <v>15</v>
      </c>
      <c r="D113" s="688">
        <f>SUM(D114:D116)</f>
        <v>7649516.3539999994</v>
      </c>
      <c r="E113" s="765">
        <f>SUM(E114:E116)</f>
        <v>7597501.1099999994</v>
      </c>
      <c r="F113" s="147">
        <f t="shared" si="71"/>
        <v>99.320019180391711</v>
      </c>
      <c r="G113" s="2526"/>
      <c r="H113" s="765">
        <f>E113</f>
        <v>7597501.1099999994</v>
      </c>
      <c r="I113" s="688">
        <f>H113/D113*100</f>
        <v>99.320019180391711</v>
      </c>
      <c r="J113" s="2526"/>
    </row>
    <row r="114" spans="1:10" s="712" customFormat="1" ht="58.5" customHeight="1" x14ac:dyDescent="0.25">
      <c r="A114" s="2527"/>
      <c r="B114" s="2524"/>
      <c r="C114" s="146" t="s">
        <v>18</v>
      </c>
      <c r="D114" s="688">
        <f>D95+D40+D19+D105</f>
        <v>235637.87899999999</v>
      </c>
      <c r="E114" s="765">
        <f>E95+E40+E19+E105</f>
        <v>230275.003</v>
      </c>
      <c r="F114" s="147">
        <f t="shared" si="71"/>
        <v>97.724102753445692</v>
      </c>
      <c r="G114" s="2526"/>
      <c r="H114" s="765">
        <f t="shared" ref="H114:H116" si="72">E114</f>
        <v>230275.003</v>
      </c>
      <c r="I114" s="688">
        <f t="shared" ref="I114:I116" si="73">H114/D114*100</f>
        <v>97.724102753445692</v>
      </c>
      <c r="J114" s="2526"/>
    </row>
    <row r="115" spans="1:10" ht="77.25" customHeight="1" x14ac:dyDescent="0.3">
      <c r="A115" s="2527"/>
      <c r="B115" s="2524"/>
      <c r="C115" s="399" t="s">
        <v>16</v>
      </c>
      <c r="D115" s="688">
        <f>D108+D100+D94+D18+D41</f>
        <v>5488202.5609999998</v>
      </c>
      <c r="E115" s="765">
        <f>E108+E100+E94+E18+E41</f>
        <v>5447335.2529999996</v>
      </c>
      <c r="F115" s="147">
        <f t="shared" si="71"/>
        <v>99.255360793524474</v>
      </c>
      <c r="G115" s="2526"/>
      <c r="H115" s="765">
        <f t="shared" si="72"/>
        <v>5447335.2529999996</v>
      </c>
      <c r="I115" s="688">
        <f t="shared" si="73"/>
        <v>99.255360793524474</v>
      </c>
      <c r="J115" s="2526"/>
    </row>
    <row r="116" spans="1:10" ht="95.25" customHeight="1" x14ac:dyDescent="0.3">
      <c r="A116" s="2527"/>
      <c r="B116" s="2524"/>
      <c r="C116" s="399" t="s">
        <v>19</v>
      </c>
      <c r="D116" s="688">
        <f>D109+D102+D42+D20+D61</f>
        <v>1925675.9140000001</v>
      </c>
      <c r="E116" s="765">
        <f>E109+E102+E42+E20+E61</f>
        <v>1919890.8540000001</v>
      </c>
      <c r="F116" s="147">
        <f t="shared" si="71"/>
        <v>99.699582886302849</v>
      </c>
      <c r="G116" s="2526"/>
      <c r="H116" s="765">
        <f t="shared" si="72"/>
        <v>1919890.8540000001</v>
      </c>
      <c r="I116" s="688">
        <f t="shared" si="73"/>
        <v>99.699582886302849</v>
      </c>
      <c r="J116" s="2526"/>
    </row>
    <row r="117" spans="1:10" ht="19.5" hidden="1" customHeight="1" x14ac:dyDescent="0.3">
      <c r="A117" s="2524" t="s">
        <v>226</v>
      </c>
      <c r="B117" s="2524"/>
      <c r="C117" s="2524"/>
      <c r="D117" s="2524"/>
      <c r="E117" s="2524"/>
      <c r="F117" s="2524"/>
      <c r="G117" s="2524"/>
      <c r="H117" s="2524"/>
      <c r="I117" s="2524"/>
      <c r="J117" s="2524"/>
    </row>
    <row r="118" spans="1:10" ht="15.75" hidden="1" customHeight="1" x14ac:dyDescent="0.3">
      <c r="A118" s="2554" t="s">
        <v>9</v>
      </c>
      <c r="B118" s="2538" t="s">
        <v>993</v>
      </c>
      <c r="C118" s="399" t="s">
        <v>15</v>
      </c>
      <c r="D118" s="688">
        <f>SUM(D119:D122)</f>
        <v>5224823.29</v>
      </c>
      <c r="E118" s="765">
        <f>SUM(E119:E122)</f>
        <v>1041128.4</v>
      </c>
      <c r="F118" s="147">
        <f>E118/D118*100</f>
        <v>19.926576311062188</v>
      </c>
      <c r="G118" s="2525"/>
      <c r="H118" s="765">
        <f>H122+H121+E120</f>
        <v>1041128.4</v>
      </c>
      <c r="I118" s="688">
        <f>F118</f>
        <v>19.926576311062188</v>
      </c>
      <c r="J118" s="2526"/>
    </row>
    <row r="119" spans="1:10" ht="67.5" hidden="1" customHeight="1" x14ac:dyDescent="0.3">
      <c r="A119" s="2554"/>
      <c r="B119" s="2538"/>
      <c r="C119" s="146" t="s">
        <v>227</v>
      </c>
      <c r="D119" s="688"/>
      <c r="E119" s="765"/>
      <c r="F119" s="147"/>
      <c r="G119" s="2525"/>
      <c r="H119" s="765"/>
      <c r="I119" s="688">
        <f>F119</f>
        <v>0</v>
      </c>
      <c r="J119" s="2526"/>
    </row>
    <row r="120" spans="1:10" ht="57.75" hidden="1" customHeight="1" x14ac:dyDescent="0.3">
      <c r="A120" s="2554"/>
      <c r="B120" s="2538"/>
      <c r="C120" s="146" t="s">
        <v>18</v>
      </c>
      <c r="D120" s="688">
        <f>D129</f>
        <v>97103</v>
      </c>
      <c r="E120" s="765">
        <f>E129</f>
        <v>24276</v>
      </c>
      <c r="F120" s="147">
        <f>E120/D120*100</f>
        <v>25.000257458574914</v>
      </c>
      <c r="G120" s="2525"/>
      <c r="H120" s="765">
        <f>H129</f>
        <v>24276</v>
      </c>
      <c r="I120" s="688">
        <f>H120/D120*100</f>
        <v>25.000257458574914</v>
      </c>
      <c r="J120" s="2526"/>
    </row>
    <row r="121" spans="1:10" ht="78" hidden="1" customHeight="1" x14ac:dyDescent="0.3">
      <c r="A121" s="2554"/>
      <c r="B121" s="2538"/>
      <c r="C121" s="399" t="s">
        <v>16</v>
      </c>
      <c r="D121" s="688">
        <f>D132+D134+D136</f>
        <v>4409110</v>
      </c>
      <c r="E121" s="765">
        <f>E132+E134+E136</f>
        <v>838030.74</v>
      </c>
      <c r="F121" s="147">
        <f>E121/D121*100</f>
        <v>19.006800465400048</v>
      </c>
      <c r="G121" s="2525"/>
      <c r="H121" s="765">
        <f>H132+H134+H136</f>
        <v>838030.74</v>
      </c>
      <c r="I121" s="688">
        <f>F121</f>
        <v>19.006800465400048</v>
      </c>
      <c r="J121" s="2526"/>
    </row>
    <row r="122" spans="1:10" ht="93.75" hidden="1" x14ac:dyDescent="0.3">
      <c r="A122" s="2554"/>
      <c r="B122" s="2538"/>
      <c r="C122" s="399" t="s">
        <v>19</v>
      </c>
      <c r="D122" s="688">
        <f>D123+D133+D128</f>
        <v>718610.29</v>
      </c>
      <c r="E122" s="765">
        <f>E123+E133+E128</f>
        <v>178821.66</v>
      </c>
      <c r="F122" s="147">
        <f>E122/D122*100</f>
        <v>24.884372306998277</v>
      </c>
      <c r="G122" s="2525"/>
      <c r="H122" s="765">
        <f>H123+H128+H133</f>
        <v>178821.66</v>
      </c>
      <c r="I122" s="688">
        <f>F122</f>
        <v>24.884372306998277</v>
      </c>
      <c r="J122" s="2526"/>
    </row>
    <row r="123" spans="1:10" s="703" customFormat="1" ht="93" hidden="1" customHeight="1" x14ac:dyDescent="0.25">
      <c r="A123" s="702" t="s">
        <v>21</v>
      </c>
      <c r="B123" s="143" t="s">
        <v>383</v>
      </c>
      <c r="C123" s="689" t="s">
        <v>19</v>
      </c>
      <c r="D123" s="141">
        <f>D124+D125+D126+D127</f>
        <v>689546.79</v>
      </c>
      <c r="E123" s="770">
        <f>E124+E125+E126+E127</f>
        <v>178564.99</v>
      </c>
      <c r="F123" s="141">
        <f t="shared" ref="F123:F128" si="74">E123/D123*100</f>
        <v>25.895993221866782</v>
      </c>
      <c r="G123" s="142"/>
      <c r="H123" s="770">
        <f t="shared" ref="H123:I128" si="75">E123</f>
        <v>178564.99</v>
      </c>
      <c r="I123" s="141">
        <f t="shared" si="75"/>
        <v>25.895993221866782</v>
      </c>
      <c r="J123" s="142"/>
    </row>
    <row r="124" spans="1:10" s="703" customFormat="1" ht="91.5" hidden="1" customHeight="1" x14ac:dyDescent="0.25">
      <c r="A124" s="713" t="s">
        <v>200</v>
      </c>
      <c r="B124" s="143" t="s">
        <v>228</v>
      </c>
      <c r="C124" s="689" t="s">
        <v>19</v>
      </c>
      <c r="D124" s="141">
        <v>599</v>
      </c>
      <c r="E124" s="770">
        <v>0</v>
      </c>
      <c r="F124" s="141">
        <f t="shared" si="74"/>
        <v>0</v>
      </c>
      <c r="G124" s="144"/>
      <c r="H124" s="770">
        <f t="shared" si="75"/>
        <v>0</v>
      </c>
      <c r="I124" s="141">
        <f t="shared" si="75"/>
        <v>0</v>
      </c>
      <c r="J124" s="144" t="s">
        <v>960</v>
      </c>
    </row>
    <row r="125" spans="1:10" ht="97.5" hidden="1" customHeight="1" x14ac:dyDescent="0.3">
      <c r="A125" s="713" t="s">
        <v>201</v>
      </c>
      <c r="B125" s="143" t="s">
        <v>229</v>
      </c>
      <c r="C125" s="689" t="s">
        <v>19</v>
      </c>
      <c r="D125" s="141">
        <v>49970.8</v>
      </c>
      <c r="E125" s="770">
        <v>10196.58</v>
      </c>
      <c r="F125" s="141">
        <f t="shared" si="74"/>
        <v>20.405076564713791</v>
      </c>
      <c r="G125" s="144" t="s">
        <v>961</v>
      </c>
      <c r="H125" s="770">
        <f t="shared" si="75"/>
        <v>10196.58</v>
      </c>
      <c r="I125" s="141">
        <f t="shared" si="75"/>
        <v>20.405076564713791</v>
      </c>
      <c r="J125" s="144" t="s">
        <v>962</v>
      </c>
    </row>
    <row r="126" spans="1:10" ht="91.5" hidden="1" customHeight="1" x14ac:dyDescent="0.3">
      <c r="A126" s="713" t="s">
        <v>283</v>
      </c>
      <c r="B126" s="143" t="s">
        <v>230</v>
      </c>
      <c r="C126" s="689" t="s">
        <v>19</v>
      </c>
      <c r="D126" s="141">
        <v>5746</v>
      </c>
      <c r="E126" s="770">
        <v>117.69</v>
      </c>
      <c r="F126" s="141">
        <f t="shared" si="74"/>
        <v>2.0482074486599373</v>
      </c>
      <c r="G126" s="144" t="s">
        <v>963</v>
      </c>
      <c r="H126" s="770">
        <f t="shared" si="75"/>
        <v>117.69</v>
      </c>
      <c r="I126" s="141">
        <f t="shared" si="75"/>
        <v>2.0482074486599373</v>
      </c>
      <c r="J126" s="144" t="s">
        <v>964</v>
      </c>
    </row>
    <row r="127" spans="1:10" ht="126" hidden="1" customHeight="1" x14ac:dyDescent="0.3">
      <c r="A127" s="713" t="s">
        <v>284</v>
      </c>
      <c r="B127" s="143" t="s">
        <v>231</v>
      </c>
      <c r="C127" s="689" t="s">
        <v>19</v>
      </c>
      <c r="D127" s="141">
        <v>633230.99</v>
      </c>
      <c r="E127" s="770">
        <v>168250.72</v>
      </c>
      <c r="F127" s="141">
        <f>E127/D127*100</f>
        <v>26.570196761848315</v>
      </c>
      <c r="G127" s="144" t="s">
        <v>1011</v>
      </c>
      <c r="H127" s="770">
        <f t="shared" si="75"/>
        <v>168250.72</v>
      </c>
      <c r="I127" s="141">
        <f>H127/D127*100</f>
        <v>26.570196761848315</v>
      </c>
      <c r="J127" s="144" t="s">
        <v>962</v>
      </c>
    </row>
    <row r="128" spans="1:10" ht="112.5" hidden="1" customHeight="1" x14ac:dyDescent="0.3">
      <c r="A128" s="702" t="s">
        <v>11</v>
      </c>
      <c r="B128" s="689" t="s">
        <v>232</v>
      </c>
      <c r="C128" s="689" t="s">
        <v>19</v>
      </c>
      <c r="D128" s="141">
        <v>27523.5</v>
      </c>
      <c r="E128" s="770">
        <v>0</v>
      </c>
      <c r="F128" s="141">
        <f t="shared" si="74"/>
        <v>0</v>
      </c>
      <c r="G128" s="714"/>
      <c r="H128" s="770">
        <f t="shared" si="75"/>
        <v>0</v>
      </c>
      <c r="I128" s="141">
        <f t="shared" si="75"/>
        <v>0</v>
      </c>
      <c r="J128" s="142" t="s">
        <v>965</v>
      </c>
    </row>
    <row r="129" spans="1:10" ht="409.5" hidden="1" customHeight="1" x14ac:dyDescent="0.3">
      <c r="A129" s="2487" t="s">
        <v>42</v>
      </c>
      <c r="B129" s="2478" t="s">
        <v>990</v>
      </c>
      <c r="C129" s="2478" t="s">
        <v>18</v>
      </c>
      <c r="D129" s="2491">
        <v>97103</v>
      </c>
      <c r="E129" s="2491">
        <v>24276</v>
      </c>
      <c r="F129" s="2491">
        <f>E129/D129*100</f>
        <v>25.000257458574914</v>
      </c>
      <c r="G129" s="2496" t="s">
        <v>967</v>
      </c>
      <c r="H129" s="2491">
        <f>E129</f>
        <v>24276</v>
      </c>
      <c r="I129" s="2491">
        <f>H129/D129*100</f>
        <v>25.000257458574914</v>
      </c>
      <c r="J129" s="2552"/>
    </row>
    <row r="130" spans="1:10" ht="22.5" hidden="1" customHeight="1" x14ac:dyDescent="0.3">
      <c r="A130" s="2488"/>
      <c r="B130" s="2480"/>
      <c r="C130" s="2480"/>
      <c r="D130" s="2492"/>
      <c r="E130" s="2492"/>
      <c r="F130" s="2492"/>
      <c r="G130" s="2498"/>
      <c r="H130" s="2492"/>
      <c r="I130" s="2492"/>
      <c r="J130" s="2553"/>
    </row>
    <row r="131" spans="1:10" ht="18" hidden="1" customHeight="1" x14ac:dyDescent="0.3">
      <c r="A131" s="2487" t="s">
        <v>82</v>
      </c>
      <c r="B131" s="2500" t="s">
        <v>597</v>
      </c>
      <c r="C131" s="689" t="s">
        <v>15</v>
      </c>
      <c r="D131" s="141">
        <f>D132+D133</f>
        <v>4219</v>
      </c>
      <c r="E131" s="770">
        <f>E132+E133</f>
        <v>256.67</v>
      </c>
      <c r="F131" s="141">
        <f>E131/D131*100</f>
        <v>6.0836691159042431</v>
      </c>
      <c r="G131" s="2496" t="s">
        <v>968</v>
      </c>
      <c r="H131" s="770">
        <f>H132+H133</f>
        <v>256.67</v>
      </c>
      <c r="I131" s="141">
        <f>H131/D131*100</f>
        <v>6.0836691159042431</v>
      </c>
      <c r="J131" s="2496" t="s">
        <v>959</v>
      </c>
    </row>
    <row r="132" spans="1:10" ht="132" hidden="1" customHeight="1" x14ac:dyDescent="0.3">
      <c r="A132" s="2499"/>
      <c r="B132" s="2501"/>
      <c r="C132" s="689" t="s">
        <v>16</v>
      </c>
      <c r="D132" s="141">
        <v>2679</v>
      </c>
      <c r="E132" s="770">
        <v>0</v>
      </c>
      <c r="F132" s="141">
        <f t="shared" ref="F132:F180" si="76">E132/D132*100</f>
        <v>0</v>
      </c>
      <c r="G132" s="2497"/>
      <c r="H132" s="770">
        <f>E132</f>
        <v>0</v>
      </c>
      <c r="I132" s="141">
        <f t="shared" ref="I132:I136" si="77">H132/D132*100</f>
        <v>0</v>
      </c>
      <c r="J132" s="2497"/>
    </row>
    <row r="133" spans="1:10" ht="93.75" hidden="1" customHeight="1" x14ac:dyDescent="0.3">
      <c r="A133" s="2488"/>
      <c r="B133" s="2502"/>
      <c r="C133" s="685" t="s">
        <v>19</v>
      </c>
      <c r="D133" s="686">
        <v>1540</v>
      </c>
      <c r="E133" s="769">
        <v>256.67</v>
      </c>
      <c r="F133" s="686">
        <f t="shared" si="76"/>
        <v>16.66688311688312</v>
      </c>
      <c r="G133" s="2498"/>
      <c r="H133" s="769">
        <f>E133</f>
        <v>256.67</v>
      </c>
      <c r="I133" s="686">
        <f t="shared" si="77"/>
        <v>16.66688311688312</v>
      </c>
      <c r="J133" s="2498"/>
    </row>
    <row r="134" spans="1:10" ht="398.25" hidden="1" customHeight="1" x14ac:dyDescent="0.3">
      <c r="A134" s="2487" t="s">
        <v>83</v>
      </c>
      <c r="B134" s="2478" t="s">
        <v>626</v>
      </c>
      <c r="C134" s="2489" t="s">
        <v>16</v>
      </c>
      <c r="D134" s="2491">
        <v>4113430</v>
      </c>
      <c r="E134" s="2491">
        <v>792837.16</v>
      </c>
      <c r="F134" s="2491">
        <f t="shared" si="76"/>
        <v>19.274356437328461</v>
      </c>
      <c r="G134" s="2496" t="s">
        <v>969</v>
      </c>
      <c r="H134" s="2491">
        <f>E134</f>
        <v>792837.16</v>
      </c>
      <c r="I134" s="2491">
        <f t="shared" si="77"/>
        <v>19.274356437328461</v>
      </c>
      <c r="J134" s="2496" t="s">
        <v>970</v>
      </c>
    </row>
    <row r="135" spans="1:10" ht="36.75" hidden="1" customHeight="1" x14ac:dyDescent="0.3">
      <c r="A135" s="2488"/>
      <c r="B135" s="2480"/>
      <c r="C135" s="2490"/>
      <c r="D135" s="2492"/>
      <c r="E135" s="2492"/>
      <c r="F135" s="2492"/>
      <c r="G135" s="2498"/>
      <c r="H135" s="2492"/>
      <c r="I135" s="2492"/>
      <c r="J135" s="2498"/>
    </row>
    <row r="136" spans="1:10" ht="409.6" hidden="1" customHeight="1" x14ac:dyDescent="0.3">
      <c r="A136" s="2487" t="s">
        <v>84</v>
      </c>
      <c r="B136" s="2478" t="s">
        <v>627</v>
      </c>
      <c r="C136" s="2489" t="s">
        <v>16</v>
      </c>
      <c r="D136" s="2491">
        <v>293001</v>
      </c>
      <c r="E136" s="2491">
        <v>45193.58</v>
      </c>
      <c r="F136" s="2491">
        <v>0</v>
      </c>
      <c r="G136" s="2496" t="s">
        <v>971</v>
      </c>
      <c r="H136" s="2491">
        <f>E136</f>
        <v>45193.58</v>
      </c>
      <c r="I136" s="2491">
        <f t="shared" si="77"/>
        <v>15.424377391203445</v>
      </c>
      <c r="J136" s="2496" t="s">
        <v>972</v>
      </c>
    </row>
    <row r="137" spans="1:10" ht="163.5" hidden="1" customHeight="1" x14ac:dyDescent="0.3">
      <c r="A137" s="2488"/>
      <c r="B137" s="2480"/>
      <c r="C137" s="2490"/>
      <c r="D137" s="2492"/>
      <c r="E137" s="2492"/>
      <c r="F137" s="2492"/>
      <c r="G137" s="2498"/>
      <c r="H137" s="2492"/>
      <c r="I137" s="2492"/>
      <c r="J137" s="2498"/>
    </row>
    <row r="138" spans="1:10" ht="111.75" hidden="1" customHeight="1" x14ac:dyDescent="0.3">
      <c r="A138" s="715" t="s">
        <v>12</v>
      </c>
      <c r="B138" s="399" t="s">
        <v>994</v>
      </c>
      <c r="C138" s="399" t="s">
        <v>16</v>
      </c>
      <c r="D138" s="688">
        <f>D139</f>
        <v>0</v>
      </c>
      <c r="E138" s="765">
        <f>E139</f>
        <v>0</v>
      </c>
      <c r="F138" s="688" t="e">
        <f t="shared" si="76"/>
        <v>#DIV/0!</v>
      </c>
      <c r="G138" s="699"/>
      <c r="H138" s="765">
        <f>E138</f>
        <v>0</v>
      </c>
      <c r="I138" s="688" t="e">
        <f>F138</f>
        <v>#DIV/0!</v>
      </c>
      <c r="J138" s="716"/>
    </row>
    <row r="139" spans="1:10" ht="150" hidden="1" customHeight="1" x14ac:dyDescent="0.3">
      <c r="A139" s="702" t="s">
        <v>13</v>
      </c>
      <c r="B139" s="689" t="s">
        <v>233</v>
      </c>
      <c r="C139" s="689" t="s">
        <v>16</v>
      </c>
      <c r="D139" s="141"/>
      <c r="E139" s="770"/>
      <c r="F139" s="141"/>
      <c r="G139" s="717"/>
      <c r="H139" s="770"/>
      <c r="I139" s="141"/>
      <c r="J139" s="145" t="s">
        <v>557</v>
      </c>
    </row>
    <row r="140" spans="1:10" s="700" customFormat="1" ht="30" hidden="1" customHeight="1" x14ac:dyDescent="0.3">
      <c r="A140" s="2527" t="s">
        <v>14</v>
      </c>
      <c r="B140" s="2538" t="s">
        <v>995</v>
      </c>
      <c r="C140" s="399" t="s">
        <v>15</v>
      </c>
      <c r="D140" s="688">
        <f>D141+D142+D143</f>
        <v>317154.67</v>
      </c>
      <c r="E140" s="765">
        <f>E141+E142+E143</f>
        <v>47102.179999999993</v>
      </c>
      <c r="F140" s="688">
        <f t="shared" si="76"/>
        <v>14.851485554351129</v>
      </c>
      <c r="G140" s="2507"/>
      <c r="H140" s="765">
        <f>H141+H142+H143</f>
        <v>47102.179999999993</v>
      </c>
      <c r="I140" s="688">
        <f>F140</f>
        <v>14.851485554351129</v>
      </c>
      <c r="J140" s="2508"/>
    </row>
    <row r="141" spans="1:10" s="700" customFormat="1" ht="56.25" hidden="1" x14ac:dyDescent="0.3">
      <c r="A141" s="2527"/>
      <c r="B141" s="2538"/>
      <c r="C141" s="399" t="s">
        <v>18</v>
      </c>
      <c r="D141" s="688">
        <f>D148</f>
        <v>112977.57</v>
      </c>
      <c r="E141" s="765">
        <f>E148</f>
        <v>17054.509999999998</v>
      </c>
      <c r="F141" s="688">
        <f>E141/D141*100</f>
        <v>15.095483112267328</v>
      </c>
      <c r="G141" s="2507"/>
      <c r="H141" s="765">
        <f>H148</f>
        <v>17054.509999999998</v>
      </c>
      <c r="I141" s="688">
        <f>H141/D141*100</f>
        <v>15.095483112267328</v>
      </c>
      <c r="J141" s="2508"/>
    </row>
    <row r="142" spans="1:10" s="700" customFormat="1" ht="82.5" hidden="1" customHeight="1" x14ac:dyDescent="0.3">
      <c r="A142" s="2527"/>
      <c r="B142" s="2538"/>
      <c r="C142" s="399" t="s">
        <v>16</v>
      </c>
      <c r="D142" s="688">
        <f>D144+D145+D146+D149+D151+D153</f>
        <v>141932.53</v>
      </c>
      <c r="E142" s="765">
        <f>E144+E145+E146+E149+E151+E153</f>
        <v>20929.3</v>
      </c>
      <c r="F142" s="688">
        <f t="shared" si="76"/>
        <v>14.74595006514715</v>
      </c>
      <c r="G142" s="2507"/>
      <c r="H142" s="765">
        <f>H144+H145+H146+H151+H149+H153</f>
        <v>20929.3</v>
      </c>
      <c r="I142" s="688">
        <f>F142</f>
        <v>14.74595006514715</v>
      </c>
      <c r="J142" s="2508"/>
    </row>
    <row r="143" spans="1:10" s="700" customFormat="1" ht="101.25" hidden="1" customHeight="1" x14ac:dyDescent="0.3">
      <c r="A143" s="146"/>
      <c r="B143" s="146" t="s">
        <v>989</v>
      </c>
      <c r="C143" s="399" t="s">
        <v>19</v>
      </c>
      <c r="D143" s="688">
        <f>D150+D154</f>
        <v>62244.57</v>
      </c>
      <c r="E143" s="765">
        <f>E150+E154</f>
        <v>9118.369999999999</v>
      </c>
      <c r="F143" s="688">
        <f t="shared" si="76"/>
        <v>14.649261774962858</v>
      </c>
      <c r="G143" s="718"/>
      <c r="H143" s="765">
        <f>H150+H154</f>
        <v>9118.369999999999</v>
      </c>
      <c r="I143" s="688">
        <f>F143</f>
        <v>14.649261774962858</v>
      </c>
      <c r="J143" s="719"/>
    </row>
    <row r="144" spans="1:10" s="700" customFormat="1" ht="132" hidden="1" customHeight="1" x14ac:dyDescent="0.3">
      <c r="A144" s="702" t="s">
        <v>17</v>
      </c>
      <c r="B144" s="143" t="s">
        <v>234</v>
      </c>
      <c r="C144" s="689" t="s">
        <v>16</v>
      </c>
      <c r="D144" s="141"/>
      <c r="E144" s="770"/>
      <c r="F144" s="141"/>
      <c r="G144" s="717" t="s">
        <v>543</v>
      </c>
      <c r="H144" s="770">
        <f t="shared" ref="H144:I149" si="78">E144</f>
        <v>0</v>
      </c>
      <c r="I144" s="141">
        <f t="shared" si="78"/>
        <v>0</v>
      </c>
      <c r="J144" s="145"/>
    </row>
    <row r="145" spans="1:10" s="700" customFormat="1" ht="246" hidden="1" customHeight="1" x14ac:dyDescent="0.3">
      <c r="A145" s="702" t="s">
        <v>209</v>
      </c>
      <c r="B145" s="143" t="s">
        <v>235</v>
      </c>
      <c r="C145" s="689" t="s">
        <v>16</v>
      </c>
      <c r="D145" s="141">
        <v>0</v>
      </c>
      <c r="E145" s="770">
        <v>0</v>
      </c>
      <c r="F145" s="141">
        <v>0</v>
      </c>
      <c r="G145" s="144"/>
      <c r="H145" s="770">
        <f t="shared" si="78"/>
        <v>0</v>
      </c>
      <c r="I145" s="141">
        <f t="shared" si="78"/>
        <v>0</v>
      </c>
      <c r="J145" s="144" t="s">
        <v>407</v>
      </c>
    </row>
    <row r="146" spans="1:10" s="700" customFormat="1" ht="140.25" hidden="1" customHeight="1" x14ac:dyDescent="0.3">
      <c r="A146" s="702" t="s">
        <v>17</v>
      </c>
      <c r="B146" s="143" t="s">
        <v>236</v>
      </c>
      <c r="C146" s="689" t="s">
        <v>16</v>
      </c>
      <c r="D146" s="141">
        <v>149</v>
      </c>
      <c r="E146" s="770">
        <v>12.56</v>
      </c>
      <c r="F146" s="141">
        <f t="shared" si="76"/>
        <v>8.4295302013422813</v>
      </c>
      <c r="G146" s="145" t="s">
        <v>973</v>
      </c>
      <c r="H146" s="770">
        <f t="shared" si="78"/>
        <v>12.56</v>
      </c>
      <c r="I146" s="141">
        <f t="shared" si="78"/>
        <v>8.4295302013422813</v>
      </c>
      <c r="J146" s="144" t="s">
        <v>962</v>
      </c>
    </row>
    <row r="147" spans="1:10" s="700" customFormat="1" ht="27" hidden="1" customHeight="1" x14ac:dyDescent="0.3">
      <c r="A147" s="2487" t="s">
        <v>209</v>
      </c>
      <c r="B147" s="2478" t="s">
        <v>598</v>
      </c>
      <c r="C147" s="689" t="s">
        <v>15</v>
      </c>
      <c r="D147" s="141">
        <f>D148+D149+D150</f>
        <v>201745.67</v>
      </c>
      <c r="E147" s="770">
        <f>E148+E149+E150</f>
        <v>30454.48</v>
      </c>
      <c r="F147" s="141">
        <f>E147/D147*100</f>
        <v>15.09548135531236</v>
      </c>
      <c r="G147" s="2481" t="s">
        <v>974</v>
      </c>
      <c r="H147" s="770">
        <f t="shared" si="78"/>
        <v>30454.48</v>
      </c>
      <c r="I147" s="141">
        <f>E147/D147*100</f>
        <v>15.09548135531236</v>
      </c>
      <c r="J147" s="2484"/>
    </row>
    <row r="148" spans="1:10" s="700" customFormat="1" ht="65.25" hidden="1" customHeight="1" x14ac:dyDescent="0.3">
      <c r="A148" s="2499"/>
      <c r="B148" s="2479"/>
      <c r="C148" s="689" t="s">
        <v>18</v>
      </c>
      <c r="D148" s="141">
        <v>112977.57</v>
      </c>
      <c r="E148" s="770">
        <v>17054.509999999998</v>
      </c>
      <c r="F148" s="141">
        <f>E148/D148*100</f>
        <v>15.095483112267328</v>
      </c>
      <c r="G148" s="2482"/>
      <c r="H148" s="770">
        <f t="shared" si="78"/>
        <v>17054.509999999998</v>
      </c>
      <c r="I148" s="141">
        <f>H148/D148*100</f>
        <v>15.095483112267328</v>
      </c>
      <c r="J148" s="2485"/>
    </row>
    <row r="149" spans="1:10" s="700" customFormat="1" ht="78.75" hidden="1" customHeight="1" x14ac:dyDescent="0.3">
      <c r="A149" s="2499"/>
      <c r="B149" s="2479"/>
      <c r="C149" s="689" t="s">
        <v>16</v>
      </c>
      <c r="D149" s="141">
        <v>68593.53</v>
      </c>
      <c r="E149" s="770">
        <v>10354.52</v>
      </c>
      <c r="F149" s="141">
        <f t="shared" ref="F149:F150" si="79">E149/D149*100</f>
        <v>15.095476205992023</v>
      </c>
      <c r="G149" s="2482"/>
      <c r="H149" s="770">
        <f t="shared" si="78"/>
        <v>10354.52</v>
      </c>
      <c r="I149" s="141">
        <f t="shared" ref="I149:I150" si="80">H149/D149*100</f>
        <v>15.095476205992023</v>
      </c>
      <c r="J149" s="2485"/>
    </row>
    <row r="150" spans="1:10" s="700" customFormat="1" ht="93.75" hidden="1" x14ac:dyDescent="0.3">
      <c r="A150" s="2488"/>
      <c r="B150" s="2480"/>
      <c r="C150" s="689" t="s">
        <v>19</v>
      </c>
      <c r="D150" s="141">
        <v>20174.57</v>
      </c>
      <c r="E150" s="770">
        <v>3045.45</v>
      </c>
      <c r="F150" s="141">
        <f t="shared" si="79"/>
        <v>15.095489024053549</v>
      </c>
      <c r="G150" s="2483"/>
      <c r="H150" s="770">
        <f>E150</f>
        <v>3045.45</v>
      </c>
      <c r="I150" s="141">
        <f t="shared" si="80"/>
        <v>15.095489024053549</v>
      </c>
      <c r="J150" s="2486"/>
    </row>
    <row r="151" spans="1:10" s="700" customFormat="1" ht="361.5" hidden="1" customHeight="1" x14ac:dyDescent="0.3">
      <c r="A151" s="702" t="s">
        <v>311</v>
      </c>
      <c r="B151" s="689" t="s">
        <v>409</v>
      </c>
      <c r="C151" s="689" t="s">
        <v>16</v>
      </c>
      <c r="D151" s="141">
        <v>0</v>
      </c>
      <c r="E151" s="770">
        <v>0</v>
      </c>
      <c r="F151" s="141">
        <v>0</v>
      </c>
      <c r="G151" s="145"/>
      <c r="H151" s="770">
        <v>0</v>
      </c>
      <c r="I151" s="141">
        <v>0</v>
      </c>
      <c r="J151" s="144" t="s">
        <v>407</v>
      </c>
    </row>
    <row r="152" spans="1:10" s="700" customFormat="1" ht="30.75" hidden="1" customHeight="1" x14ac:dyDescent="0.3">
      <c r="A152" s="2487" t="s">
        <v>311</v>
      </c>
      <c r="B152" s="2478" t="s">
        <v>596</v>
      </c>
      <c r="C152" s="707" t="s">
        <v>15</v>
      </c>
      <c r="D152" s="141">
        <f>D153+D154</f>
        <v>115260</v>
      </c>
      <c r="E152" s="770">
        <f>E153+E154</f>
        <v>16635.14</v>
      </c>
      <c r="F152" s="141">
        <f>E152/D152*100</f>
        <v>14.432708658684712</v>
      </c>
      <c r="G152" s="2481" t="s">
        <v>974</v>
      </c>
      <c r="H152" s="770">
        <f>H153+H154</f>
        <v>16635.14</v>
      </c>
      <c r="I152" s="141">
        <f>H152/D152*100</f>
        <v>14.432708658684712</v>
      </c>
      <c r="J152" s="2484"/>
    </row>
    <row r="153" spans="1:10" s="700" customFormat="1" ht="87" hidden="1" customHeight="1" x14ac:dyDescent="0.3">
      <c r="A153" s="2499"/>
      <c r="B153" s="2479"/>
      <c r="C153" s="689" t="s">
        <v>16</v>
      </c>
      <c r="D153" s="141">
        <v>73190</v>
      </c>
      <c r="E153" s="770">
        <v>10562.22</v>
      </c>
      <c r="F153" s="141">
        <f>E153/D153*100</f>
        <v>14.431233775105886</v>
      </c>
      <c r="G153" s="2482"/>
      <c r="H153" s="770">
        <f>E153</f>
        <v>10562.22</v>
      </c>
      <c r="I153" s="141">
        <f t="shared" ref="I153:I158" si="81">H153/D153*100</f>
        <v>14.431233775105886</v>
      </c>
      <c r="J153" s="2485"/>
    </row>
    <row r="154" spans="1:10" s="700" customFormat="1" ht="96" hidden="1" customHeight="1" x14ac:dyDescent="0.3">
      <c r="A154" s="2488"/>
      <c r="B154" s="2480"/>
      <c r="C154" s="689" t="s">
        <v>19</v>
      </c>
      <c r="D154" s="141">
        <v>42070</v>
      </c>
      <c r="E154" s="770">
        <v>6072.92</v>
      </c>
      <c r="F154" s="141">
        <f>E154/D154*100</f>
        <v>14.435274542429285</v>
      </c>
      <c r="G154" s="2483"/>
      <c r="H154" s="770">
        <f>E154</f>
        <v>6072.92</v>
      </c>
      <c r="I154" s="141">
        <f t="shared" si="81"/>
        <v>14.435274542429285</v>
      </c>
      <c r="J154" s="2486"/>
    </row>
    <row r="155" spans="1:10" s="700" customFormat="1" ht="41.25" hidden="1" customHeight="1" x14ac:dyDescent="0.3">
      <c r="A155" s="2509" t="s">
        <v>114</v>
      </c>
      <c r="B155" s="2512" t="s">
        <v>996</v>
      </c>
      <c r="C155" s="399" t="s">
        <v>15</v>
      </c>
      <c r="D155" s="688">
        <f>D156+D157+D158</f>
        <v>474420.98000000004</v>
      </c>
      <c r="E155" s="765">
        <f>E156+E157+E158</f>
        <v>0</v>
      </c>
      <c r="F155" s="688">
        <f t="shared" ref="F155:F167" si="82">E155/D155*100</f>
        <v>0</v>
      </c>
      <c r="G155" s="720"/>
      <c r="H155" s="765">
        <f t="shared" ref="H155:H158" si="83">E155</f>
        <v>0</v>
      </c>
      <c r="I155" s="688">
        <f t="shared" si="81"/>
        <v>0</v>
      </c>
      <c r="J155" s="721"/>
    </row>
    <row r="156" spans="1:10" s="700" customFormat="1" ht="60.75" hidden="1" customHeight="1" x14ac:dyDescent="0.3">
      <c r="A156" s="2510"/>
      <c r="B156" s="2513"/>
      <c r="C156" s="399" t="s">
        <v>18</v>
      </c>
      <c r="D156" s="688">
        <f>D160+D164</f>
        <v>149689.40000000002</v>
      </c>
      <c r="E156" s="765">
        <f>E160+E164</f>
        <v>0</v>
      </c>
      <c r="F156" s="688">
        <f t="shared" si="82"/>
        <v>0</v>
      </c>
      <c r="G156" s="720"/>
      <c r="H156" s="765">
        <f t="shared" si="83"/>
        <v>0</v>
      </c>
      <c r="I156" s="688">
        <f t="shared" si="81"/>
        <v>0</v>
      </c>
      <c r="J156" s="721"/>
    </row>
    <row r="157" spans="1:10" s="700" customFormat="1" ht="78.75" hidden="1" customHeight="1" x14ac:dyDescent="0.3">
      <c r="A157" s="2510"/>
      <c r="B157" s="2513"/>
      <c r="C157" s="399" t="s">
        <v>16</v>
      </c>
      <c r="D157" s="688">
        <f>D161+D165+D167</f>
        <v>269075.29000000004</v>
      </c>
      <c r="E157" s="765">
        <f>E161+E165+E167</f>
        <v>0</v>
      </c>
      <c r="F157" s="688">
        <f t="shared" si="82"/>
        <v>0</v>
      </c>
      <c r="G157" s="720"/>
      <c r="H157" s="765">
        <f t="shared" si="83"/>
        <v>0</v>
      </c>
      <c r="I157" s="688">
        <f t="shared" si="81"/>
        <v>0</v>
      </c>
      <c r="J157" s="721"/>
    </row>
    <row r="158" spans="1:10" s="700" customFormat="1" ht="96" hidden="1" customHeight="1" x14ac:dyDescent="0.3">
      <c r="A158" s="2511"/>
      <c r="B158" s="2514"/>
      <c r="C158" s="399" t="s">
        <v>19</v>
      </c>
      <c r="D158" s="688">
        <f>D162+D166</f>
        <v>55656.29</v>
      </c>
      <c r="E158" s="765">
        <f>E162+E166</f>
        <v>0</v>
      </c>
      <c r="F158" s="688">
        <f t="shared" si="82"/>
        <v>0</v>
      </c>
      <c r="G158" s="720"/>
      <c r="H158" s="765">
        <f t="shared" si="83"/>
        <v>0</v>
      </c>
      <c r="I158" s="688">
        <f t="shared" si="81"/>
        <v>0</v>
      </c>
      <c r="J158" s="721"/>
    </row>
    <row r="159" spans="1:10" s="700" customFormat="1" ht="30" hidden="1" customHeight="1" x14ac:dyDescent="0.3">
      <c r="A159" s="2487" t="s">
        <v>116</v>
      </c>
      <c r="B159" s="2478" t="s">
        <v>628</v>
      </c>
      <c r="C159" s="689" t="s">
        <v>15</v>
      </c>
      <c r="D159" s="141">
        <f>D160+D161+D162</f>
        <v>410997.76999999996</v>
      </c>
      <c r="E159" s="770">
        <f>E160+E161+E162</f>
        <v>0</v>
      </c>
      <c r="F159" s="141">
        <f t="shared" si="82"/>
        <v>0</v>
      </c>
      <c r="G159" s="2481" t="s">
        <v>1012</v>
      </c>
      <c r="H159" s="770">
        <f t="shared" ref="H159:H167" si="84">E159</f>
        <v>0</v>
      </c>
      <c r="I159" s="141">
        <f t="shared" ref="I159:I167" si="85">H159/D159*100</f>
        <v>0</v>
      </c>
      <c r="J159" s="2484"/>
    </row>
    <row r="160" spans="1:10" s="700" customFormat="1" ht="60" hidden="1" customHeight="1" x14ac:dyDescent="0.3">
      <c r="A160" s="2499"/>
      <c r="B160" s="2479"/>
      <c r="C160" s="689" t="s">
        <v>18</v>
      </c>
      <c r="D160" s="141">
        <v>136376.20000000001</v>
      </c>
      <c r="E160" s="770">
        <v>0</v>
      </c>
      <c r="F160" s="141">
        <f t="shared" si="82"/>
        <v>0</v>
      </c>
      <c r="G160" s="2482"/>
      <c r="H160" s="770">
        <f t="shared" si="84"/>
        <v>0</v>
      </c>
      <c r="I160" s="141">
        <f t="shared" si="85"/>
        <v>0</v>
      </c>
      <c r="J160" s="2485"/>
    </row>
    <row r="161" spans="1:10" s="700" customFormat="1" ht="75.75" hidden="1" customHeight="1" x14ac:dyDescent="0.3">
      <c r="A161" s="2499"/>
      <c r="B161" s="2479"/>
      <c r="C161" s="689" t="s">
        <v>16</v>
      </c>
      <c r="D161" s="141">
        <v>226558.28</v>
      </c>
      <c r="E161" s="770">
        <v>0</v>
      </c>
      <c r="F161" s="141">
        <f t="shared" si="82"/>
        <v>0</v>
      </c>
      <c r="G161" s="2482"/>
      <c r="H161" s="770">
        <f t="shared" si="84"/>
        <v>0</v>
      </c>
      <c r="I161" s="141">
        <f t="shared" si="85"/>
        <v>0</v>
      </c>
      <c r="J161" s="2485"/>
    </row>
    <row r="162" spans="1:10" s="700" customFormat="1" ht="96" hidden="1" customHeight="1" x14ac:dyDescent="0.3">
      <c r="A162" s="2488"/>
      <c r="B162" s="2480"/>
      <c r="C162" s="689" t="s">
        <v>19</v>
      </c>
      <c r="D162" s="141">
        <v>48063.29</v>
      </c>
      <c r="E162" s="770">
        <v>0</v>
      </c>
      <c r="F162" s="141">
        <f t="shared" si="82"/>
        <v>0</v>
      </c>
      <c r="G162" s="2483"/>
      <c r="H162" s="770">
        <f t="shared" si="84"/>
        <v>0</v>
      </c>
      <c r="I162" s="141">
        <f t="shared" si="85"/>
        <v>0</v>
      </c>
      <c r="J162" s="2486"/>
    </row>
    <row r="163" spans="1:10" s="700" customFormat="1" ht="24.75" hidden="1" customHeight="1" x14ac:dyDescent="0.3">
      <c r="A163" s="2515" t="s">
        <v>117</v>
      </c>
      <c r="B163" s="2541" t="s">
        <v>629</v>
      </c>
      <c r="C163" s="689" t="s">
        <v>15</v>
      </c>
      <c r="D163" s="141">
        <f>D164+D165+D166</f>
        <v>28989.21</v>
      </c>
      <c r="E163" s="770">
        <f>E164+E165+E166</f>
        <v>0</v>
      </c>
      <c r="F163" s="141">
        <f t="shared" si="82"/>
        <v>0</v>
      </c>
      <c r="G163" s="2551"/>
      <c r="H163" s="770">
        <f t="shared" si="84"/>
        <v>0</v>
      </c>
      <c r="I163" s="141">
        <f t="shared" si="85"/>
        <v>0</v>
      </c>
      <c r="J163" s="2525" t="s">
        <v>1448</v>
      </c>
    </row>
    <row r="164" spans="1:10" s="700" customFormat="1" ht="84" hidden="1" customHeight="1" x14ac:dyDescent="0.3">
      <c r="A164" s="2515"/>
      <c r="B164" s="2541"/>
      <c r="C164" s="689" t="s">
        <v>18</v>
      </c>
      <c r="D164" s="141">
        <v>13313.2</v>
      </c>
      <c r="E164" s="770">
        <v>0</v>
      </c>
      <c r="F164" s="141">
        <f t="shared" si="82"/>
        <v>0</v>
      </c>
      <c r="G164" s="2551"/>
      <c r="H164" s="770">
        <f t="shared" si="84"/>
        <v>0</v>
      </c>
      <c r="I164" s="141">
        <f t="shared" si="85"/>
        <v>0</v>
      </c>
      <c r="J164" s="2525"/>
    </row>
    <row r="165" spans="1:10" s="700" customFormat="1" ht="91.5" hidden="1" customHeight="1" x14ac:dyDescent="0.3">
      <c r="A165" s="2515"/>
      <c r="B165" s="2541"/>
      <c r="C165" s="689" t="s">
        <v>16</v>
      </c>
      <c r="D165" s="141">
        <v>8083.01</v>
      </c>
      <c r="E165" s="770">
        <v>0</v>
      </c>
      <c r="F165" s="141">
        <f t="shared" si="82"/>
        <v>0</v>
      </c>
      <c r="G165" s="2551"/>
      <c r="H165" s="770">
        <f t="shared" si="84"/>
        <v>0</v>
      </c>
      <c r="I165" s="141">
        <f t="shared" si="85"/>
        <v>0</v>
      </c>
      <c r="J165" s="2525"/>
    </row>
    <row r="166" spans="1:10" s="700" customFormat="1" ht="96" hidden="1" customHeight="1" x14ac:dyDescent="0.3">
      <c r="A166" s="722"/>
      <c r="B166" s="143" t="s">
        <v>991</v>
      </c>
      <c r="C166" s="689" t="s">
        <v>19</v>
      </c>
      <c r="D166" s="141">
        <v>7593</v>
      </c>
      <c r="E166" s="770">
        <v>0</v>
      </c>
      <c r="F166" s="141">
        <f t="shared" si="82"/>
        <v>0</v>
      </c>
      <c r="G166" s="723"/>
      <c r="H166" s="770">
        <f t="shared" si="84"/>
        <v>0</v>
      </c>
      <c r="I166" s="141">
        <f t="shared" si="85"/>
        <v>0</v>
      </c>
      <c r="J166" s="718"/>
    </row>
    <row r="167" spans="1:10" s="700" customFormat="1" ht="135" hidden="1" customHeight="1" x14ac:dyDescent="0.3">
      <c r="A167" s="724" t="s">
        <v>118</v>
      </c>
      <c r="B167" s="685" t="s">
        <v>630</v>
      </c>
      <c r="C167" s="689" t="s">
        <v>16</v>
      </c>
      <c r="D167" s="141">
        <v>34434</v>
      </c>
      <c r="E167" s="770">
        <v>0</v>
      </c>
      <c r="F167" s="141">
        <f t="shared" si="82"/>
        <v>0</v>
      </c>
      <c r="G167" s="725" t="s">
        <v>975</v>
      </c>
      <c r="H167" s="770">
        <f t="shared" si="84"/>
        <v>0</v>
      </c>
      <c r="I167" s="141">
        <f t="shared" si="85"/>
        <v>0</v>
      </c>
      <c r="J167" s="726"/>
    </row>
    <row r="168" spans="1:10" ht="24.75" hidden="1" customHeight="1" x14ac:dyDescent="0.3">
      <c r="A168" s="2548" t="s">
        <v>114</v>
      </c>
      <c r="B168" s="2512" t="s">
        <v>997</v>
      </c>
      <c r="C168" s="399" t="s">
        <v>15</v>
      </c>
      <c r="D168" s="688">
        <f>D169+D170+D171</f>
        <v>3215.94</v>
      </c>
      <c r="E168" s="765">
        <f>E169+E170+E171</f>
        <v>0</v>
      </c>
      <c r="F168" s="147">
        <f t="shared" si="76"/>
        <v>0</v>
      </c>
      <c r="G168" s="2507"/>
      <c r="H168" s="765">
        <f>H169+H170+H171</f>
        <v>0</v>
      </c>
      <c r="I168" s="688">
        <f>H168/D168*100</f>
        <v>0</v>
      </c>
      <c r="J168" s="2508"/>
    </row>
    <row r="169" spans="1:10" ht="56.25" hidden="1" x14ac:dyDescent="0.3">
      <c r="A169" s="2543"/>
      <c r="B169" s="2513"/>
      <c r="C169" s="399" t="s">
        <v>18</v>
      </c>
      <c r="D169" s="688">
        <f>D176</f>
        <v>2353.12</v>
      </c>
      <c r="E169" s="765">
        <f>E176</f>
        <v>0</v>
      </c>
      <c r="F169" s="147">
        <f t="shared" si="76"/>
        <v>0</v>
      </c>
      <c r="G169" s="2507"/>
      <c r="H169" s="765">
        <f>H176</f>
        <v>0</v>
      </c>
      <c r="I169" s="688">
        <f t="shared" ref="I169:I171" si="86">H169/D169*100</f>
        <v>0</v>
      </c>
      <c r="J169" s="2508"/>
    </row>
    <row r="170" spans="1:10" ht="75" hidden="1" x14ac:dyDescent="0.3">
      <c r="A170" s="2543"/>
      <c r="B170" s="2513"/>
      <c r="C170" s="399" t="s">
        <v>16</v>
      </c>
      <c r="D170" s="688">
        <f>D177</f>
        <v>784.38</v>
      </c>
      <c r="E170" s="765">
        <f>E177</f>
        <v>0</v>
      </c>
      <c r="F170" s="147">
        <f t="shared" si="76"/>
        <v>0</v>
      </c>
      <c r="G170" s="2507"/>
      <c r="H170" s="765">
        <f>H177+H173</f>
        <v>0</v>
      </c>
      <c r="I170" s="688">
        <f t="shared" si="86"/>
        <v>0</v>
      </c>
      <c r="J170" s="2508"/>
    </row>
    <row r="171" spans="1:10" ht="93.75" hidden="1" x14ac:dyDescent="0.3">
      <c r="A171" s="2544"/>
      <c r="B171" s="2514"/>
      <c r="C171" s="399" t="s">
        <v>19</v>
      </c>
      <c r="D171" s="688">
        <v>78.44</v>
      </c>
      <c r="E171" s="765">
        <f>E178+E174</f>
        <v>0</v>
      </c>
      <c r="F171" s="147">
        <f t="shared" si="76"/>
        <v>0</v>
      </c>
      <c r="G171" s="2507"/>
      <c r="H171" s="765">
        <f>H174+H178</f>
        <v>0</v>
      </c>
      <c r="I171" s="688">
        <f t="shared" si="86"/>
        <v>0</v>
      </c>
      <c r="J171" s="2508"/>
    </row>
    <row r="172" spans="1:10" hidden="1" x14ac:dyDescent="0.3">
      <c r="A172" s="2515" t="s">
        <v>315</v>
      </c>
      <c r="B172" s="2541" t="s">
        <v>238</v>
      </c>
      <c r="C172" s="707" t="s">
        <v>15</v>
      </c>
      <c r="D172" s="141">
        <f>D173+D174</f>
        <v>0</v>
      </c>
      <c r="E172" s="770">
        <f>E173+E174</f>
        <v>0</v>
      </c>
      <c r="F172" s="141">
        <v>0</v>
      </c>
      <c r="G172" s="2508"/>
      <c r="H172" s="770">
        <f>H173+H174</f>
        <v>0</v>
      </c>
      <c r="I172" s="141">
        <v>0</v>
      </c>
      <c r="J172" s="2525"/>
    </row>
    <row r="173" spans="1:10" ht="95.25" hidden="1" customHeight="1" x14ac:dyDescent="0.3">
      <c r="A173" s="2515"/>
      <c r="B173" s="2541"/>
      <c r="C173" s="689" t="s">
        <v>16</v>
      </c>
      <c r="D173" s="141">
        <v>0</v>
      </c>
      <c r="E173" s="770">
        <v>0</v>
      </c>
      <c r="F173" s="141">
        <v>0</v>
      </c>
      <c r="G173" s="2508"/>
      <c r="H173" s="770">
        <v>0</v>
      </c>
      <c r="I173" s="141">
        <v>0</v>
      </c>
      <c r="J173" s="2525"/>
    </row>
    <row r="174" spans="1:10" ht="99.75" hidden="1" customHeight="1" x14ac:dyDescent="0.3">
      <c r="A174" s="2515"/>
      <c r="B174" s="2541"/>
      <c r="C174" s="689" t="s">
        <v>19</v>
      </c>
      <c r="D174" s="141">
        <v>0</v>
      </c>
      <c r="E174" s="770">
        <v>0</v>
      </c>
      <c r="F174" s="141">
        <v>0</v>
      </c>
      <c r="G174" s="2508"/>
      <c r="H174" s="770">
        <v>0</v>
      </c>
      <c r="I174" s="141">
        <v>0</v>
      </c>
      <c r="J174" s="2525"/>
    </row>
    <row r="175" spans="1:10" ht="18.75" hidden="1" customHeight="1" x14ac:dyDescent="0.3">
      <c r="A175" s="2515" t="s">
        <v>118</v>
      </c>
      <c r="B175" s="2541" t="s">
        <v>408</v>
      </c>
      <c r="C175" s="689" t="s">
        <v>15</v>
      </c>
      <c r="D175" s="141">
        <f>D176+D177+D178</f>
        <v>3212.18</v>
      </c>
      <c r="E175" s="770">
        <f>E176+E177+E178</f>
        <v>0</v>
      </c>
      <c r="F175" s="141">
        <f>E175/D175*100</f>
        <v>0</v>
      </c>
      <c r="G175" s="2525" t="s">
        <v>1013</v>
      </c>
      <c r="H175" s="770">
        <f>H176+H177+H178</f>
        <v>0</v>
      </c>
      <c r="I175" s="141">
        <f>H175/D175*100</f>
        <v>0</v>
      </c>
      <c r="J175" s="2525"/>
    </row>
    <row r="176" spans="1:10" ht="56.25" hidden="1" x14ac:dyDescent="0.3">
      <c r="A176" s="2515"/>
      <c r="B176" s="2541"/>
      <c r="C176" s="689" t="s">
        <v>18</v>
      </c>
      <c r="D176" s="141">
        <v>2353.12</v>
      </c>
      <c r="E176" s="770">
        <v>0</v>
      </c>
      <c r="F176" s="141">
        <f>E176/D176*100</f>
        <v>0</v>
      </c>
      <c r="G176" s="2525"/>
      <c r="H176" s="770">
        <f>E176</f>
        <v>0</v>
      </c>
      <c r="I176" s="141">
        <f>H176/D176*100</f>
        <v>0</v>
      </c>
      <c r="J176" s="2525"/>
    </row>
    <row r="177" spans="1:10" ht="75" hidden="1" x14ac:dyDescent="0.3">
      <c r="A177" s="2515"/>
      <c r="B177" s="2541"/>
      <c r="C177" s="689" t="s">
        <v>16</v>
      </c>
      <c r="D177" s="141">
        <v>784.38</v>
      </c>
      <c r="E177" s="770">
        <v>0</v>
      </c>
      <c r="F177" s="141">
        <f>E177/D177*100</f>
        <v>0</v>
      </c>
      <c r="G177" s="2525"/>
      <c r="H177" s="770">
        <f>E177</f>
        <v>0</v>
      </c>
      <c r="I177" s="141">
        <f>H177/D177*100</f>
        <v>0</v>
      </c>
      <c r="J177" s="2525"/>
    </row>
    <row r="178" spans="1:10" ht="93.75" hidden="1" x14ac:dyDescent="0.3">
      <c r="A178" s="2515"/>
      <c r="B178" s="2541"/>
      <c r="C178" s="689" t="s">
        <v>19</v>
      </c>
      <c r="D178" s="141">
        <v>74.680000000000007</v>
      </c>
      <c r="E178" s="770">
        <v>0</v>
      </c>
      <c r="F178" s="141">
        <f>E178/D178*100</f>
        <v>0</v>
      </c>
      <c r="G178" s="2525"/>
      <c r="H178" s="770">
        <v>0</v>
      </c>
      <c r="I178" s="141">
        <f>H178/D178*100</f>
        <v>0</v>
      </c>
      <c r="J178" s="2525"/>
    </row>
    <row r="179" spans="1:10" ht="23.25" hidden="1" customHeight="1" x14ac:dyDescent="0.3">
      <c r="A179" s="2548"/>
      <c r="B179" s="2549" t="s">
        <v>64</v>
      </c>
      <c r="C179" s="146" t="s">
        <v>15</v>
      </c>
      <c r="D179" s="688">
        <f>SUM(D180:D180)</f>
        <v>362123.09</v>
      </c>
      <c r="E179" s="765" t="e">
        <f>E180+#REF!+#REF!</f>
        <v>#REF!</v>
      </c>
      <c r="F179" s="147" t="e">
        <f t="shared" si="76"/>
        <v>#REF!</v>
      </c>
      <c r="G179" s="2508"/>
      <c r="H179" s="765">
        <f>SUM(H180:H180)</f>
        <v>41330.509999999995</v>
      </c>
      <c r="I179" s="688">
        <f>H179/D179*100</f>
        <v>11.41338708890394</v>
      </c>
      <c r="J179" s="2508"/>
    </row>
    <row r="180" spans="1:10" ht="56.25" hidden="1" x14ac:dyDescent="0.3">
      <c r="A180" s="2543"/>
      <c r="B180" s="2550"/>
      <c r="C180" s="146" t="s">
        <v>18</v>
      </c>
      <c r="D180" s="688">
        <f>D120+D141+D169+D156</f>
        <v>362123.09</v>
      </c>
      <c r="E180" s="765">
        <f>E120+E141+E169+E156</f>
        <v>41330.509999999995</v>
      </c>
      <c r="F180" s="147">
        <f t="shared" si="76"/>
        <v>11.41338708890394</v>
      </c>
      <c r="G180" s="2508"/>
      <c r="H180" s="765">
        <f>H120+H141+H169</f>
        <v>41330.509999999995</v>
      </c>
      <c r="I180" s="688">
        <f t="shared" ref="I180" si="87">F180</f>
        <v>11.41338708890394</v>
      </c>
      <c r="J180" s="2508"/>
    </row>
    <row r="181" spans="1:10" ht="29.25" customHeight="1" x14ac:dyDescent="0.3">
      <c r="A181" s="2524" t="s">
        <v>1132</v>
      </c>
      <c r="B181" s="2524"/>
      <c r="C181" s="2524"/>
      <c r="D181" s="2524"/>
      <c r="E181" s="2524"/>
      <c r="F181" s="2524"/>
      <c r="G181" s="2524"/>
      <c r="H181" s="2524"/>
      <c r="I181" s="2524"/>
      <c r="J181" s="2524"/>
    </row>
    <row r="182" spans="1:10" ht="95.25" customHeight="1" x14ac:dyDescent="0.3">
      <c r="A182" s="727" t="s">
        <v>9</v>
      </c>
      <c r="B182" s="399" t="s">
        <v>1133</v>
      </c>
      <c r="C182" s="399" t="s">
        <v>19</v>
      </c>
      <c r="D182" s="1539">
        <f>D183+D185</f>
        <v>130873.25</v>
      </c>
      <c r="E182" s="1539">
        <f>E183+E185</f>
        <v>130873.25</v>
      </c>
      <c r="F182" s="688">
        <f>E182/D182*100</f>
        <v>100</v>
      </c>
      <c r="G182" s="144"/>
      <c r="H182" s="1539">
        <f>E182</f>
        <v>130873.25</v>
      </c>
      <c r="I182" s="688">
        <f t="shared" ref="I182:I206" si="88">F182</f>
        <v>100</v>
      </c>
      <c r="J182" s="716"/>
    </row>
    <row r="183" spans="1:10" s="703" customFormat="1" ht="129.75" customHeight="1" x14ac:dyDescent="0.25">
      <c r="A183" s="696" t="s">
        <v>21</v>
      </c>
      <c r="B183" s="689" t="s">
        <v>1470</v>
      </c>
      <c r="C183" s="689" t="s">
        <v>19</v>
      </c>
      <c r="D183" s="1540">
        <v>126813.48</v>
      </c>
      <c r="E183" s="1540">
        <v>126813.48</v>
      </c>
      <c r="F183" s="141">
        <f>E183/D183*100</f>
        <v>100</v>
      </c>
      <c r="G183" s="1080" t="s">
        <v>1890</v>
      </c>
      <c r="H183" s="1540">
        <f>E183</f>
        <v>126813.48</v>
      </c>
      <c r="I183" s="141">
        <f t="shared" si="88"/>
        <v>100</v>
      </c>
      <c r="J183" s="2506"/>
    </row>
    <row r="184" spans="1:10" ht="6" hidden="1" customHeight="1" x14ac:dyDescent="0.3">
      <c r="A184" s="696" t="s">
        <v>21</v>
      </c>
      <c r="B184" s="146"/>
      <c r="C184" s="689" t="s">
        <v>19</v>
      </c>
      <c r="D184" s="1539"/>
      <c r="E184" s="1539"/>
      <c r="F184" s="147"/>
      <c r="G184" s="719"/>
      <c r="H184" s="1539"/>
      <c r="I184" s="688">
        <f t="shared" si="88"/>
        <v>0</v>
      </c>
      <c r="J184" s="2468"/>
    </row>
    <row r="185" spans="1:10" ht="97.5" customHeight="1" x14ac:dyDescent="0.3">
      <c r="A185" s="696" t="s">
        <v>26</v>
      </c>
      <c r="B185" s="766" t="s">
        <v>1134</v>
      </c>
      <c r="C185" s="689" t="s">
        <v>19</v>
      </c>
      <c r="D185" s="1540">
        <v>4059.77</v>
      </c>
      <c r="E185" s="1540">
        <v>4059.77</v>
      </c>
      <c r="F185" s="728">
        <f>E185/D185*100</f>
        <v>100</v>
      </c>
      <c r="G185" s="730" t="s">
        <v>1891</v>
      </c>
      <c r="H185" s="1540">
        <f>E185</f>
        <v>4059.77</v>
      </c>
      <c r="I185" s="141">
        <f>H185/D185*100</f>
        <v>100</v>
      </c>
      <c r="J185" s="704"/>
    </row>
    <row r="186" spans="1:10" ht="166.5" customHeight="1" x14ac:dyDescent="0.3">
      <c r="A186" s="715" t="s">
        <v>12</v>
      </c>
      <c r="B186" s="146" t="s">
        <v>1275</v>
      </c>
      <c r="C186" s="399" t="s">
        <v>16</v>
      </c>
      <c r="D186" s="1539">
        <f>D187</f>
        <v>420</v>
      </c>
      <c r="E186" s="1539">
        <f>E187</f>
        <v>394.05</v>
      </c>
      <c r="F186" s="147">
        <f t="shared" ref="F186:F187" si="89">E186/D186*100</f>
        <v>93.821428571428584</v>
      </c>
      <c r="G186" s="729"/>
      <c r="H186" s="1539">
        <f>E186</f>
        <v>394.05</v>
      </c>
      <c r="I186" s="2318">
        <f t="shared" ref="I186:I187" si="90">H186/D186*100</f>
        <v>93.821428571428584</v>
      </c>
      <c r="J186" s="144"/>
    </row>
    <row r="187" spans="1:10" ht="150.75" customHeight="1" x14ac:dyDescent="0.3">
      <c r="A187" s="702" t="s">
        <v>66</v>
      </c>
      <c r="B187" s="143" t="s">
        <v>1471</v>
      </c>
      <c r="C187" s="399" t="s">
        <v>16</v>
      </c>
      <c r="D187" s="1540">
        <v>420</v>
      </c>
      <c r="E187" s="1540">
        <v>394.05</v>
      </c>
      <c r="F187" s="728">
        <f t="shared" si="89"/>
        <v>93.821428571428584</v>
      </c>
      <c r="G187" s="730" t="s">
        <v>1892</v>
      </c>
      <c r="H187" s="1540">
        <f>E187</f>
        <v>394.05</v>
      </c>
      <c r="I187" s="141">
        <f t="shared" si="90"/>
        <v>93.821428571428584</v>
      </c>
      <c r="J187" s="730" t="s">
        <v>1885</v>
      </c>
    </row>
    <row r="188" spans="1:10" ht="94.5" customHeight="1" x14ac:dyDescent="0.3">
      <c r="A188" s="715" t="s">
        <v>12</v>
      </c>
      <c r="B188" s="399" t="s">
        <v>1135</v>
      </c>
      <c r="C188" s="399" t="s">
        <v>19</v>
      </c>
      <c r="D188" s="1539">
        <f>D189</f>
        <v>45348.73</v>
      </c>
      <c r="E188" s="1539">
        <f>E189</f>
        <v>44895.28</v>
      </c>
      <c r="F188" s="147">
        <f>E188/D188*100</f>
        <v>99.000082251476499</v>
      </c>
      <c r="G188" s="144"/>
      <c r="H188" s="1539">
        <f>E188</f>
        <v>44895.28</v>
      </c>
      <c r="I188" s="688">
        <f t="shared" si="88"/>
        <v>99.000082251476499</v>
      </c>
      <c r="J188" s="719"/>
    </row>
    <row r="189" spans="1:10" ht="111.75" customHeight="1" x14ac:dyDescent="0.3">
      <c r="A189" s="696" t="s">
        <v>13</v>
      </c>
      <c r="B189" s="689" t="s">
        <v>1136</v>
      </c>
      <c r="C189" s="689" t="s">
        <v>19</v>
      </c>
      <c r="D189" s="1540">
        <v>45348.73</v>
      </c>
      <c r="E189" s="1540">
        <v>44895.28</v>
      </c>
      <c r="F189" s="141">
        <f>E189/D189*100</f>
        <v>99.000082251476499</v>
      </c>
      <c r="G189" s="730" t="s">
        <v>1893</v>
      </c>
      <c r="H189" s="1540">
        <f>E189</f>
        <v>44895.28</v>
      </c>
      <c r="I189" s="141">
        <f t="shared" si="88"/>
        <v>99.000082251476499</v>
      </c>
      <c r="J189" s="730" t="s">
        <v>1885</v>
      </c>
    </row>
    <row r="190" spans="1:10" ht="76.5" hidden="1" customHeight="1" x14ac:dyDescent="0.3">
      <c r="A190" s="146"/>
      <c r="B190" s="711"/>
      <c r="C190" s="399" t="s">
        <v>216</v>
      </c>
      <c r="D190" s="1539">
        <f>D184</f>
        <v>0</v>
      </c>
      <c r="E190" s="1539">
        <f>E184</f>
        <v>0</v>
      </c>
      <c r="F190" s="141" t="e">
        <f t="shared" ref="F190:F193" si="91">E190/D190*100</f>
        <v>#DIV/0!</v>
      </c>
      <c r="G190" s="719"/>
      <c r="H190" s="1539">
        <f>H184</f>
        <v>0</v>
      </c>
      <c r="I190" s="688" t="e">
        <f t="shared" si="88"/>
        <v>#DIV/0!</v>
      </c>
      <c r="J190" s="719"/>
    </row>
    <row r="191" spans="1:10" ht="76.5" hidden="1" customHeight="1" x14ac:dyDescent="0.3">
      <c r="A191" s="715" t="s">
        <v>14</v>
      </c>
      <c r="B191" s="146" t="s">
        <v>998</v>
      </c>
      <c r="C191" s="399" t="s">
        <v>16</v>
      </c>
      <c r="D191" s="1539">
        <v>0</v>
      </c>
      <c r="E191" s="1539">
        <v>0</v>
      </c>
      <c r="F191" s="141" t="e">
        <f t="shared" si="91"/>
        <v>#DIV/0!</v>
      </c>
      <c r="G191" s="699"/>
      <c r="H191" s="1539">
        <v>0</v>
      </c>
      <c r="I191" s="688">
        <v>0</v>
      </c>
      <c r="J191" s="719"/>
    </row>
    <row r="192" spans="1:10" ht="131.25" hidden="1" x14ac:dyDescent="0.3">
      <c r="A192" s="696" t="s">
        <v>17</v>
      </c>
      <c r="B192" s="731" t="s">
        <v>401</v>
      </c>
      <c r="C192" s="689" t="s">
        <v>16</v>
      </c>
      <c r="D192" s="1540">
        <v>0</v>
      </c>
      <c r="E192" s="1540">
        <v>0</v>
      </c>
      <c r="F192" s="141" t="e">
        <f t="shared" si="91"/>
        <v>#DIV/0!</v>
      </c>
      <c r="G192" s="144"/>
      <c r="H192" s="1540">
        <v>0</v>
      </c>
      <c r="I192" s="141">
        <v>0</v>
      </c>
      <c r="J192" s="144" t="s">
        <v>790</v>
      </c>
    </row>
    <row r="193" spans="1:10" ht="24" customHeight="1" x14ac:dyDescent="0.3">
      <c r="A193" s="2527" t="s">
        <v>14</v>
      </c>
      <c r="B193" s="2538" t="s">
        <v>1500</v>
      </c>
      <c r="C193" s="399" t="s">
        <v>15</v>
      </c>
      <c r="D193" s="1539">
        <f>D194+D195+D196</f>
        <v>1049.1500000000001</v>
      </c>
      <c r="E193" s="1539">
        <f>E194+E195+E196</f>
        <v>1049.02</v>
      </c>
      <c r="F193" s="688">
        <f t="shared" si="91"/>
        <v>99.987609016823129</v>
      </c>
      <c r="G193" s="729"/>
      <c r="H193" s="1539">
        <f>E193</f>
        <v>1049.02</v>
      </c>
      <c r="I193" s="688">
        <f>F193</f>
        <v>99.987609016823129</v>
      </c>
      <c r="J193" s="144"/>
    </row>
    <row r="194" spans="1:10" ht="93.75" customHeight="1" x14ac:dyDescent="0.3">
      <c r="A194" s="2527"/>
      <c r="B194" s="2538"/>
      <c r="C194" s="399" t="s">
        <v>19</v>
      </c>
      <c r="D194" s="1539">
        <f t="shared" ref="D194:E196" si="92">D198</f>
        <v>12.95</v>
      </c>
      <c r="E194" s="1539">
        <f t="shared" si="92"/>
        <v>12.95</v>
      </c>
      <c r="F194" s="147">
        <f>E194/D194*100</f>
        <v>100</v>
      </c>
      <c r="G194" s="144"/>
      <c r="H194" s="1539">
        <f t="shared" ref="H194:H204" si="93">E194</f>
        <v>12.95</v>
      </c>
      <c r="I194" s="688">
        <f t="shared" ref="I194:I200" si="94">F194</f>
        <v>100</v>
      </c>
      <c r="J194" s="719"/>
    </row>
    <row r="195" spans="1:10" s="712" customFormat="1" ht="56.25" customHeight="1" x14ac:dyDescent="0.25">
      <c r="A195" s="2527"/>
      <c r="B195" s="2538"/>
      <c r="C195" s="146" t="s">
        <v>18</v>
      </c>
      <c r="D195" s="1539">
        <f t="shared" si="92"/>
        <v>777.15</v>
      </c>
      <c r="E195" s="1539">
        <f t="shared" si="92"/>
        <v>777.05</v>
      </c>
      <c r="F195" s="147">
        <f t="shared" ref="F195:F197" si="95">E195/D195*100</f>
        <v>99.987132471208909</v>
      </c>
      <c r="G195" s="729"/>
      <c r="H195" s="1539">
        <f t="shared" si="93"/>
        <v>777.05</v>
      </c>
      <c r="I195" s="688">
        <f t="shared" ref="I195:I196" si="96">F195</f>
        <v>99.987132471208909</v>
      </c>
      <c r="J195" s="732"/>
    </row>
    <row r="196" spans="1:10" s="733" customFormat="1" ht="75" customHeight="1" x14ac:dyDescent="0.3">
      <c r="A196" s="2527"/>
      <c r="B196" s="2538"/>
      <c r="C196" s="399" t="s">
        <v>16</v>
      </c>
      <c r="D196" s="1539">
        <f t="shared" si="92"/>
        <v>259.05</v>
      </c>
      <c r="E196" s="1539">
        <f t="shared" si="92"/>
        <v>259.02</v>
      </c>
      <c r="F196" s="147">
        <f t="shared" si="95"/>
        <v>99.988419224088005</v>
      </c>
      <c r="G196" s="729"/>
      <c r="H196" s="1539">
        <f t="shared" si="93"/>
        <v>259.02</v>
      </c>
      <c r="I196" s="688">
        <f t="shared" si="96"/>
        <v>99.988419224088005</v>
      </c>
      <c r="J196" s="732"/>
    </row>
    <row r="197" spans="1:10" s="733" customFormat="1" ht="30" customHeight="1" x14ac:dyDescent="0.3">
      <c r="A197" s="2466" t="s">
        <v>17</v>
      </c>
      <c r="B197" s="2465" t="s">
        <v>1137</v>
      </c>
      <c r="C197" s="1806" t="s">
        <v>15</v>
      </c>
      <c r="D197" s="1805">
        <f>D198+D199+D200</f>
        <v>1049.1500000000001</v>
      </c>
      <c r="E197" s="1805">
        <f>E198+E199+E200</f>
        <v>1049.02</v>
      </c>
      <c r="F197" s="1816">
        <f t="shared" si="95"/>
        <v>99.987609016823129</v>
      </c>
      <c r="G197" s="2516" t="s">
        <v>1894</v>
      </c>
      <c r="H197" s="1805">
        <f t="shared" si="93"/>
        <v>1049.02</v>
      </c>
      <c r="I197" s="1805">
        <f t="shared" ref="I197" si="97">F197</f>
        <v>99.987609016823129</v>
      </c>
      <c r="J197" s="2517"/>
    </row>
    <row r="198" spans="1:10" ht="141.75" customHeight="1" x14ac:dyDescent="0.3">
      <c r="A198" s="2466"/>
      <c r="B198" s="2465"/>
      <c r="C198" s="1806" t="s">
        <v>19</v>
      </c>
      <c r="D198" s="1805">
        <v>12.95</v>
      </c>
      <c r="E198" s="1805">
        <v>12.95</v>
      </c>
      <c r="F198" s="1805">
        <f>E198/D198*100</f>
        <v>100</v>
      </c>
      <c r="G198" s="2516"/>
      <c r="H198" s="1805">
        <f t="shared" si="93"/>
        <v>12.95</v>
      </c>
      <c r="I198" s="1805">
        <f t="shared" si="94"/>
        <v>100</v>
      </c>
      <c r="J198" s="2517"/>
    </row>
    <row r="199" spans="1:10" s="734" customFormat="1" ht="60.75" customHeight="1" x14ac:dyDescent="0.25">
      <c r="A199" s="2466"/>
      <c r="B199" s="2465" t="s">
        <v>1922</v>
      </c>
      <c r="C199" s="1817" t="s">
        <v>18</v>
      </c>
      <c r="D199" s="1805">
        <v>777.15</v>
      </c>
      <c r="E199" s="1805">
        <v>777.05</v>
      </c>
      <c r="F199" s="1816">
        <f t="shared" ref="F199:F201" si="98">E199/D199*100</f>
        <v>99.987132471208909</v>
      </c>
      <c r="G199" s="2505"/>
      <c r="H199" s="1805">
        <f t="shared" si="93"/>
        <v>777.05</v>
      </c>
      <c r="I199" s="1805">
        <f t="shared" si="94"/>
        <v>99.987132471208909</v>
      </c>
      <c r="J199" s="1818"/>
    </row>
    <row r="200" spans="1:10" ht="74.25" customHeight="1" x14ac:dyDescent="0.3">
      <c r="A200" s="2466"/>
      <c r="B200" s="2465"/>
      <c r="C200" s="1806" t="s">
        <v>16</v>
      </c>
      <c r="D200" s="1805">
        <v>259.05</v>
      </c>
      <c r="E200" s="1805">
        <v>259.02</v>
      </c>
      <c r="F200" s="1816">
        <f t="shared" si="98"/>
        <v>99.988419224088005</v>
      </c>
      <c r="G200" s="2505"/>
      <c r="H200" s="1805">
        <f t="shared" si="93"/>
        <v>259.02</v>
      </c>
      <c r="I200" s="1805">
        <f t="shared" si="94"/>
        <v>99.988419224088005</v>
      </c>
      <c r="J200" s="1818"/>
    </row>
    <row r="201" spans="1:10" ht="30" customHeight="1" x14ac:dyDescent="0.3">
      <c r="A201" s="2528"/>
      <c r="B201" s="2512" t="s">
        <v>64</v>
      </c>
      <c r="C201" s="399" t="s">
        <v>15</v>
      </c>
      <c r="D201" s="1539">
        <f>D202+D203+D204</f>
        <v>177691.12999999998</v>
      </c>
      <c r="E201" s="1539">
        <v>177211.59</v>
      </c>
      <c r="F201" s="147">
        <f t="shared" si="98"/>
        <v>99.730127215691638</v>
      </c>
      <c r="G201" s="735"/>
      <c r="H201" s="1539">
        <f t="shared" si="93"/>
        <v>177211.59</v>
      </c>
      <c r="I201" s="688">
        <f t="shared" ref="I201" si="99">F201</f>
        <v>99.730127215691638</v>
      </c>
      <c r="J201" s="736"/>
    </row>
    <row r="202" spans="1:10" ht="96" customHeight="1" x14ac:dyDescent="0.3">
      <c r="A202" s="2529"/>
      <c r="B202" s="2513"/>
      <c r="C202" s="399" t="s">
        <v>19</v>
      </c>
      <c r="D202" s="1539">
        <f>D194+D188+D182</f>
        <v>176234.93</v>
      </c>
      <c r="E202" s="1539">
        <f>E194+E188+E182</f>
        <v>175781.47999999998</v>
      </c>
      <c r="F202" s="688">
        <f>E202/D202*100</f>
        <v>99.742701404312967</v>
      </c>
      <c r="G202" s="144"/>
      <c r="H202" s="1539">
        <f t="shared" si="93"/>
        <v>175781.47999999998</v>
      </c>
      <c r="I202" s="688">
        <f>H202/D202*100</f>
        <v>99.742701404312967</v>
      </c>
      <c r="J202" s="719"/>
    </row>
    <row r="203" spans="1:10" s="712" customFormat="1" ht="60.75" customHeight="1" x14ac:dyDescent="0.25">
      <c r="A203" s="2529"/>
      <c r="B203" s="2513"/>
      <c r="C203" s="146" t="s">
        <v>18</v>
      </c>
      <c r="D203" s="1539">
        <f>D195</f>
        <v>777.15</v>
      </c>
      <c r="E203" s="1539">
        <f>E195</f>
        <v>777.05</v>
      </c>
      <c r="F203" s="147">
        <f t="shared" ref="F203:F204" si="100">E203/D203*100</f>
        <v>99.987132471208909</v>
      </c>
      <c r="G203" s="729"/>
      <c r="H203" s="1539">
        <f t="shared" si="93"/>
        <v>777.05</v>
      </c>
      <c r="I203" s="688">
        <f t="shared" ref="I203:I204" si="101">F203</f>
        <v>99.987132471208909</v>
      </c>
      <c r="J203" s="732"/>
    </row>
    <row r="204" spans="1:10" s="733" customFormat="1" ht="85.5" customHeight="1" x14ac:dyDescent="0.3">
      <c r="A204" s="2530"/>
      <c r="B204" s="2514"/>
      <c r="C204" s="399" t="s">
        <v>16</v>
      </c>
      <c r="D204" s="1539">
        <f>D196+D186</f>
        <v>679.05</v>
      </c>
      <c r="E204" s="1539">
        <f>E196+E186</f>
        <v>653.06999999999994</v>
      </c>
      <c r="F204" s="147">
        <f t="shared" si="100"/>
        <v>96.174066710846034</v>
      </c>
      <c r="G204" s="729"/>
      <c r="H204" s="1539">
        <f t="shared" si="93"/>
        <v>653.06999999999994</v>
      </c>
      <c r="I204" s="688">
        <f t="shared" si="101"/>
        <v>96.174066710846034</v>
      </c>
      <c r="J204" s="732"/>
    </row>
    <row r="205" spans="1:10" ht="35.25" customHeight="1" x14ac:dyDescent="0.3">
      <c r="A205" s="2524" t="s">
        <v>396</v>
      </c>
      <c r="B205" s="2524"/>
      <c r="C205" s="2524"/>
      <c r="D205" s="2524"/>
      <c r="E205" s="2524"/>
      <c r="F205" s="2524"/>
      <c r="G205" s="2524"/>
      <c r="H205" s="2524"/>
      <c r="I205" s="2524"/>
      <c r="J205" s="2524"/>
    </row>
    <row r="206" spans="1:10" s="712" customFormat="1" ht="67.5" hidden="1" customHeight="1" x14ac:dyDescent="0.25">
      <c r="A206" s="737"/>
      <c r="B206" s="146"/>
      <c r="C206" s="706" t="s">
        <v>216</v>
      </c>
      <c r="D206" s="688"/>
      <c r="E206" s="765"/>
      <c r="F206" s="147"/>
      <c r="G206" s="2525"/>
      <c r="H206" s="765"/>
      <c r="I206" s="688">
        <f t="shared" si="88"/>
        <v>0</v>
      </c>
      <c r="J206" s="2526"/>
    </row>
    <row r="207" spans="1:10" s="712" customFormat="1" ht="98.25" customHeight="1" x14ac:dyDescent="0.25">
      <c r="A207" s="727" t="s">
        <v>9</v>
      </c>
      <c r="B207" s="146" t="s">
        <v>999</v>
      </c>
      <c r="C207" s="399" t="s">
        <v>19</v>
      </c>
      <c r="D207" s="688">
        <f>D208+D209</f>
        <v>30319.7</v>
      </c>
      <c r="E207" s="765">
        <f>E208+E209</f>
        <v>30319.7</v>
      </c>
      <c r="F207" s="147">
        <f t="shared" ref="F207:F215" si="102">E207/D207*100</f>
        <v>100</v>
      </c>
      <c r="G207" s="2525"/>
      <c r="H207" s="765">
        <f>H208+H209</f>
        <v>30319.7</v>
      </c>
      <c r="I207" s="688">
        <f>F207</f>
        <v>100</v>
      </c>
      <c r="J207" s="2526"/>
    </row>
    <row r="208" spans="1:10" ht="116.25" customHeight="1" x14ac:dyDescent="0.3">
      <c r="A208" s="713" t="s">
        <v>21</v>
      </c>
      <c r="B208" s="1049" t="s">
        <v>1895</v>
      </c>
      <c r="C208" s="689" t="s">
        <v>19</v>
      </c>
      <c r="D208" s="141">
        <v>28776.681</v>
      </c>
      <c r="E208" s="770">
        <v>28776.681</v>
      </c>
      <c r="F208" s="141">
        <f>E208/D208*100</f>
        <v>100</v>
      </c>
      <c r="G208" s="730" t="s">
        <v>1567</v>
      </c>
      <c r="H208" s="770">
        <f>E208</f>
        <v>28776.681</v>
      </c>
      <c r="I208" s="141">
        <f>F208</f>
        <v>100</v>
      </c>
      <c r="J208" s="704"/>
    </row>
    <row r="209" spans="1:10" ht="379.5" customHeight="1" x14ac:dyDescent="0.3">
      <c r="A209" s="2531" t="s">
        <v>26</v>
      </c>
      <c r="B209" s="2478" t="s">
        <v>240</v>
      </c>
      <c r="C209" s="2478" t="s">
        <v>19</v>
      </c>
      <c r="D209" s="2491">
        <v>1543.019</v>
      </c>
      <c r="E209" s="2491">
        <v>1543.019</v>
      </c>
      <c r="F209" s="2491">
        <f>E209/D209*100</f>
        <v>100</v>
      </c>
      <c r="G209" s="2494" t="s">
        <v>2595</v>
      </c>
      <c r="H209" s="2491">
        <f>E209</f>
        <v>1543.019</v>
      </c>
      <c r="I209" s="2491">
        <f t="shared" ref="I209:I218" si="103">F209</f>
        <v>100</v>
      </c>
      <c r="J209" s="2494"/>
    </row>
    <row r="210" spans="1:10" ht="12.75" customHeight="1" x14ac:dyDescent="0.3">
      <c r="A210" s="2532"/>
      <c r="B210" s="2480"/>
      <c r="C210" s="2480"/>
      <c r="D210" s="2492"/>
      <c r="E210" s="2492"/>
      <c r="F210" s="2492"/>
      <c r="G210" s="2495"/>
      <c r="H210" s="2492"/>
      <c r="I210" s="2492"/>
      <c r="J210" s="2495"/>
    </row>
    <row r="211" spans="1:10" ht="93.75" customHeight="1" x14ac:dyDescent="0.3">
      <c r="A211" s="146"/>
      <c r="B211" s="687" t="s">
        <v>74</v>
      </c>
      <c r="C211" s="399" t="s">
        <v>19</v>
      </c>
      <c r="D211" s="688">
        <f>D207</f>
        <v>30319.7</v>
      </c>
      <c r="E211" s="765">
        <f>E207</f>
        <v>30319.7</v>
      </c>
      <c r="F211" s="147">
        <f t="shared" si="102"/>
        <v>100</v>
      </c>
      <c r="G211" s="716"/>
      <c r="H211" s="765">
        <f>H207</f>
        <v>30319.7</v>
      </c>
      <c r="I211" s="688">
        <f t="shared" si="103"/>
        <v>100</v>
      </c>
      <c r="J211" s="716"/>
    </row>
    <row r="212" spans="1:10" ht="29.25" customHeight="1" x14ac:dyDescent="0.3">
      <c r="A212" s="2527"/>
      <c r="B212" s="2524" t="s">
        <v>23</v>
      </c>
      <c r="C212" s="711" t="s">
        <v>15</v>
      </c>
      <c r="D212" s="688">
        <f>SUM(D213:D215)</f>
        <v>7857527.1840000004</v>
      </c>
      <c r="E212" s="1079">
        <v>7805032.4000000004</v>
      </c>
      <c r="F212" s="147">
        <f t="shared" si="102"/>
        <v>99.331917246091194</v>
      </c>
      <c r="G212" s="2526"/>
      <c r="H212" s="1079">
        <f>E212</f>
        <v>7805032.4000000004</v>
      </c>
      <c r="I212" s="688">
        <f>H212/D212*100</f>
        <v>99.331917246091194</v>
      </c>
      <c r="J212" s="2526"/>
    </row>
    <row r="213" spans="1:10" s="712" customFormat="1" ht="57" customHeight="1" x14ac:dyDescent="0.25">
      <c r="A213" s="2527"/>
      <c r="B213" s="2524"/>
      <c r="C213" s="146" t="s">
        <v>18</v>
      </c>
      <c r="D213" s="688">
        <f>D203+D114</f>
        <v>236415.02899999998</v>
      </c>
      <c r="E213" s="765">
        <f>E203+E114</f>
        <v>231052.05299999999</v>
      </c>
      <c r="F213" s="147">
        <f t="shared" si="102"/>
        <v>97.731541847113277</v>
      </c>
      <c r="G213" s="2526"/>
      <c r="H213" s="765">
        <f>E213</f>
        <v>231052.05299999999</v>
      </c>
      <c r="I213" s="688">
        <f t="shared" si="103"/>
        <v>97.731541847113277</v>
      </c>
      <c r="J213" s="2526"/>
    </row>
    <row r="214" spans="1:10" ht="77.25" customHeight="1" x14ac:dyDescent="0.3">
      <c r="A214" s="2527"/>
      <c r="B214" s="2524"/>
      <c r="C214" s="399" t="s">
        <v>16</v>
      </c>
      <c r="D214" s="688">
        <f>D204+D115</f>
        <v>5488881.6109999996</v>
      </c>
      <c r="E214" s="765">
        <f>E204+E115</f>
        <v>5447988.3229999999</v>
      </c>
      <c r="F214" s="147">
        <f t="shared" si="102"/>
        <v>99.254979595150175</v>
      </c>
      <c r="G214" s="2526"/>
      <c r="H214" s="765">
        <f>E214</f>
        <v>5447988.3229999999</v>
      </c>
      <c r="I214" s="688">
        <f t="shared" si="103"/>
        <v>99.254979595150175</v>
      </c>
      <c r="J214" s="2526"/>
    </row>
    <row r="215" spans="1:10" ht="103.5" customHeight="1" x14ac:dyDescent="0.3">
      <c r="A215" s="2527"/>
      <c r="B215" s="2524"/>
      <c r="C215" s="399" t="s">
        <v>19</v>
      </c>
      <c r="D215" s="688">
        <f>D211+D202+D116</f>
        <v>2132230.5440000002</v>
      </c>
      <c r="E215" s="765">
        <f>E211+E202+E116</f>
        <v>2125992.034</v>
      </c>
      <c r="F215" s="147">
        <f t="shared" si="102"/>
        <v>99.70741859891487</v>
      </c>
      <c r="G215" s="2526"/>
      <c r="H215" s="765">
        <f>E215</f>
        <v>2125992.034</v>
      </c>
      <c r="I215" s="814">
        <f t="shared" si="103"/>
        <v>99.70741859891487</v>
      </c>
      <c r="J215" s="2526"/>
    </row>
    <row r="216" spans="1:10" s="712" customFormat="1" ht="76.5" hidden="1" customHeight="1" x14ac:dyDescent="0.25">
      <c r="A216" s="2518"/>
      <c r="B216" s="2520" t="s">
        <v>241</v>
      </c>
      <c r="C216" s="738" t="s">
        <v>216</v>
      </c>
      <c r="D216" s="739"/>
      <c r="E216" s="739"/>
      <c r="F216" s="740"/>
      <c r="G216" s="2522"/>
      <c r="H216" s="739"/>
      <c r="I216" s="739">
        <f t="shared" si="103"/>
        <v>0</v>
      </c>
      <c r="J216" s="2522"/>
    </row>
    <row r="217" spans="1:10" ht="72.75" hidden="1" customHeight="1" x14ac:dyDescent="0.3">
      <c r="A217" s="2519"/>
      <c r="B217" s="2520"/>
      <c r="C217" s="738" t="s">
        <v>242</v>
      </c>
      <c r="D217" s="741"/>
      <c r="E217" s="741"/>
      <c r="F217" s="742"/>
      <c r="G217" s="2522"/>
      <c r="H217" s="741"/>
      <c r="I217" s="741">
        <f t="shared" si="103"/>
        <v>0</v>
      </c>
      <c r="J217" s="2522"/>
    </row>
    <row r="218" spans="1:10" ht="3.75" hidden="1" customHeight="1" x14ac:dyDescent="0.3">
      <c r="A218" s="2519"/>
      <c r="B218" s="2521"/>
      <c r="C218" s="743" t="s">
        <v>243</v>
      </c>
      <c r="D218" s="741">
        <f>SUM(D216:D217)</f>
        <v>0</v>
      </c>
      <c r="E218" s="741">
        <f>SUM(E216:E217)</f>
        <v>0</v>
      </c>
      <c r="F218" s="742"/>
      <c r="G218" s="2523"/>
      <c r="H218" s="741">
        <f>SUM(H216:H217)</f>
        <v>0</v>
      </c>
      <c r="I218" s="741">
        <f t="shared" si="103"/>
        <v>0</v>
      </c>
      <c r="J218" s="2523"/>
    </row>
    <row r="219" spans="1:10" x14ac:dyDescent="0.3">
      <c r="A219" s="744"/>
      <c r="B219" s="745"/>
      <c r="C219" s="744"/>
      <c r="D219" s="744"/>
      <c r="E219" s="744"/>
      <c r="F219" s="744"/>
      <c r="G219" s="714"/>
      <c r="H219" s="744"/>
      <c r="I219" s="744"/>
      <c r="J219" s="714"/>
    </row>
  </sheetData>
  <sheetProtection selectLockedCells="1" selectUnlockedCells="1"/>
  <mergeCells count="232">
    <mergeCell ref="G99:G100"/>
    <mergeCell ref="J99:J100"/>
    <mergeCell ref="B99:B102"/>
    <mergeCell ref="A99:A102"/>
    <mergeCell ref="A96:A98"/>
    <mergeCell ref="B96:B98"/>
    <mergeCell ref="A43:A44"/>
    <mergeCell ref="J60:J61"/>
    <mergeCell ref="A60:A61"/>
    <mergeCell ref="B60:B61"/>
    <mergeCell ref="A56:A58"/>
    <mergeCell ref="B56:B58"/>
    <mergeCell ref="A45:A48"/>
    <mergeCell ref="B45:B48"/>
    <mergeCell ref="G45:G48"/>
    <mergeCell ref="J45:J48"/>
    <mergeCell ref="G60:G61"/>
    <mergeCell ref="A49:A52"/>
    <mergeCell ref="B49:B52"/>
    <mergeCell ref="A53:A55"/>
    <mergeCell ref="B53:B55"/>
    <mergeCell ref="J67:J69"/>
    <mergeCell ref="G67:G69"/>
    <mergeCell ref="A64:A66"/>
    <mergeCell ref="B64:B66"/>
    <mergeCell ref="G65:G66"/>
    <mergeCell ref="J65:J66"/>
    <mergeCell ref="A67:A69"/>
    <mergeCell ref="B67:B69"/>
    <mergeCell ref="G53:G55"/>
    <mergeCell ref="J53:J55"/>
    <mergeCell ref="A71:A73"/>
    <mergeCell ref="B71:B73"/>
    <mergeCell ref="G71:G73"/>
    <mergeCell ref="J71:J73"/>
    <mergeCell ref="A79:A81"/>
    <mergeCell ref="G79:G81"/>
    <mergeCell ref="J79:J81"/>
    <mergeCell ref="A93:A95"/>
    <mergeCell ref="J93:J94"/>
    <mergeCell ref="B93:B95"/>
    <mergeCell ref="B79:B81"/>
    <mergeCell ref="A89:A92"/>
    <mergeCell ref="B89:B92"/>
    <mergeCell ref="G89:G92"/>
    <mergeCell ref="J89:J92"/>
    <mergeCell ref="G82:G83"/>
    <mergeCell ref="J82:J83"/>
    <mergeCell ref="A86:A88"/>
    <mergeCell ref="B86:B88"/>
    <mergeCell ref="G86:G88"/>
    <mergeCell ref="J86:J88"/>
    <mergeCell ref="A82:A85"/>
    <mergeCell ref="B82:B85"/>
    <mergeCell ref="B17:B20"/>
    <mergeCell ref="G17:G20"/>
    <mergeCell ref="J17:J20"/>
    <mergeCell ref="A39:A42"/>
    <mergeCell ref="B39:B42"/>
    <mergeCell ref="C30:C31"/>
    <mergeCell ref="D30:D31"/>
    <mergeCell ref="E30:E31"/>
    <mergeCell ref="F30:F31"/>
    <mergeCell ref="G29:G31"/>
    <mergeCell ref="H30:H31"/>
    <mergeCell ref="I30:I31"/>
    <mergeCell ref="J29:J31"/>
    <mergeCell ref="J26:J27"/>
    <mergeCell ref="G39:G42"/>
    <mergeCell ref="J107:J108"/>
    <mergeCell ref="A107:A109"/>
    <mergeCell ref="A129:A130"/>
    <mergeCell ref="B129:B130"/>
    <mergeCell ref="C129:C130"/>
    <mergeCell ref="D129:D130"/>
    <mergeCell ref="E129:E130"/>
    <mergeCell ref="F129:F130"/>
    <mergeCell ref="G129:G130"/>
    <mergeCell ref="H129:H130"/>
    <mergeCell ref="I129:I130"/>
    <mergeCell ref="J129:J130"/>
    <mergeCell ref="A117:J117"/>
    <mergeCell ref="A118:A122"/>
    <mergeCell ref="B118:B122"/>
    <mergeCell ref="G118:G122"/>
    <mergeCell ref="J118:J122"/>
    <mergeCell ref="A113:A116"/>
    <mergeCell ref="B113:B116"/>
    <mergeCell ref="G113:G116"/>
    <mergeCell ref="J113:J116"/>
    <mergeCell ref="A110:A112"/>
    <mergeCell ref="B110:B112"/>
    <mergeCell ref="J179:J180"/>
    <mergeCell ref="G179:G180"/>
    <mergeCell ref="A179:A180"/>
    <mergeCell ref="B179:B180"/>
    <mergeCell ref="E134:E135"/>
    <mergeCell ref="B163:B165"/>
    <mergeCell ref="G163:G165"/>
    <mergeCell ref="J163:J165"/>
    <mergeCell ref="A168:A171"/>
    <mergeCell ref="B168:B171"/>
    <mergeCell ref="J175:J178"/>
    <mergeCell ref="J172:J174"/>
    <mergeCell ref="J168:J169"/>
    <mergeCell ref="J147:J150"/>
    <mergeCell ref="J140:J142"/>
    <mergeCell ref="I134:I135"/>
    <mergeCell ref="J134:J135"/>
    <mergeCell ref="B136:B137"/>
    <mergeCell ref="A136:A137"/>
    <mergeCell ref="C136:C137"/>
    <mergeCell ref="D136:D137"/>
    <mergeCell ref="E136:E137"/>
    <mergeCell ref="I136:I137"/>
    <mergeCell ref="B193:B196"/>
    <mergeCell ref="A147:A150"/>
    <mergeCell ref="F136:F137"/>
    <mergeCell ref="G136:G137"/>
    <mergeCell ref="H136:H137"/>
    <mergeCell ref="G107:G108"/>
    <mergeCell ref="A175:A178"/>
    <mergeCell ref="B175:B178"/>
    <mergeCell ref="G175:G178"/>
    <mergeCell ref="A172:A174"/>
    <mergeCell ref="B172:B174"/>
    <mergeCell ref="G172:G174"/>
    <mergeCell ref="G168:G169"/>
    <mergeCell ref="G147:G150"/>
    <mergeCell ref="A140:A142"/>
    <mergeCell ref="B140:B142"/>
    <mergeCell ref="G140:G142"/>
    <mergeCell ref="F134:F135"/>
    <mergeCell ref="G134:G135"/>
    <mergeCell ref="H134:H135"/>
    <mergeCell ref="B107:B109"/>
    <mergeCell ref="A2:J2"/>
    <mergeCell ref="A3:J3"/>
    <mergeCell ref="A4:J4"/>
    <mergeCell ref="A5:J5"/>
    <mergeCell ref="A6:J6"/>
    <mergeCell ref="A63:J63"/>
    <mergeCell ref="A9:J9"/>
    <mergeCell ref="A10:A12"/>
    <mergeCell ref="B10:B12"/>
    <mergeCell ref="G11:G12"/>
    <mergeCell ref="J11:J12"/>
    <mergeCell ref="A13:A15"/>
    <mergeCell ref="B13:B15"/>
    <mergeCell ref="G13:G15"/>
    <mergeCell ref="J13:J15"/>
    <mergeCell ref="A17:A20"/>
    <mergeCell ref="B43:B44"/>
    <mergeCell ref="G43:G44"/>
    <mergeCell ref="J43:J44"/>
    <mergeCell ref="A26:A28"/>
    <mergeCell ref="B26:B28"/>
    <mergeCell ref="G26:G28"/>
    <mergeCell ref="B29:B31"/>
    <mergeCell ref="A29:A31"/>
    <mergeCell ref="A216:A218"/>
    <mergeCell ref="B216:B218"/>
    <mergeCell ref="G216:G218"/>
    <mergeCell ref="J216:J218"/>
    <mergeCell ref="A181:J181"/>
    <mergeCell ref="A205:J205"/>
    <mergeCell ref="G206:G207"/>
    <mergeCell ref="J206:J207"/>
    <mergeCell ref="A212:A215"/>
    <mergeCell ref="B212:B215"/>
    <mergeCell ref="G212:G215"/>
    <mergeCell ref="J212:J215"/>
    <mergeCell ref="A201:A204"/>
    <mergeCell ref="B201:B204"/>
    <mergeCell ref="A209:A210"/>
    <mergeCell ref="B209:B210"/>
    <mergeCell ref="C209:C210"/>
    <mergeCell ref="D209:D210"/>
    <mergeCell ref="E209:E210"/>
    <mergeCell ref="F209:F210"/>
    <mergeCell ref="G209:G210"/>
    <mergeCell ref="H209:H210"/>
    <mergeCell ref="I209:I210"/>
    <mergeCell ref="A193:A196"/>
    <mergeCell ref="J209:J210"/>
    <mergeCell ref="G131:G133"/>
    <mergeCell ref="J131:J133"/>
    <mergeCell ref="A131:A133"/>
    <mergeCell ref="B131:B133"/>
    <mergeCell ref="G84:G85"/>
    <mergeCell ref="J84:J85"/>
    <mergeCell ref="J136:J137"/>
    <mergeCell ref="G93:G94"/>
    <mergeCell ref="J183:J184"/>
    <mergeCell ref="G170:G171"/>
    <mergeCell ref="J170:J171"/>
    <mergeCell ref="A155:A158"/>
    <mergeCell ref="B155:B158"/>
    <mergeCell ref="A159:A162"/>
    <mergeCell ref="B159:B162"/>
    <mergeCell ref="G159:G162"/>
    <mergeCell ref="J159:J162"/>
    <mergeCell ref="A163:A165"/>
    <mergeCell ref="B147:B150"/>
    <mergeCell ref="A152:A154"/>
    <mergeCell ref="G197:G198"/>
    <mergeCell ref="G199:G200"/>
    <mergeCell ref="J197:J198"/>
    <mergeCell ref="B197:B198"/>
    <mergeCell ref="B199:B200"/>
    <mergeCell ref="A199:A200"/>
    <mergeCell ref="J39:J42"/>
    <mergeCell ref="G49:G52"/>
    <mergeCell ref="J49:J52"/>
    <mergeCell ref="G56:G58"/>
    <mergeCell ref="J56:J58"/>
    <mergeCell ref="G96:G98"/>
    <mergeCell ref="J96:J98"/>
    <mergeCell ref="G103:G106"/>
    <mergeCell ref="J103:J106"/>
    <mergeCell ref="G110:G112"/>
    <mergeCell ref="J110:J112"/>
    <mergeCell ref="B152:B154"/>
    <mergeCell ref="G152:G154"/>
    <mergeCell ref="J152:J154"/>
    <mergeCell ref="B134:B135"/>
    <mergeCell ref="A134:A135"/>
    <mergeCell ref="C134:C135"/>
    <mergeCell ref="D134:D135"/>
    <mergeCell ref="A103:A106"/>
    <mergeCell ref="B103:B106"/>
    <mergeCell ref="A197:A198"/>
  </mergeCells>
  <pageMargins left="0.78740157480314965" right="0.39370078740157483" top="0.78740157480314965" bottom="0.70866141732283472" header="0.39370078740157483" footer="0.39370078740157483"/>
  <pageSetup paperSize="9" scale="62" firstPageNumber="43" fitToHeight="11" orientation="landscape" useFirstPageNumber="1" horizontalDpi="300" verticalDpi="300" r:id="rId1"/>
  <headerFooter alignWithMargins="0">
    <oddFooter>&amp;R&amp;"Times New Roman,обычный"&amp;14&amp;P</oddFooter>
  </headerFooter>
  <rowBreaks count="4" manualBreakCount="4">
    <brk id="28" max="16383" man="1"/>
    <brk id="38" max="16383" man="1"/>
    <brk id="112" max="16383" man="1"/>
    <brk id="18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H23"/>
  <sheetViews>
    <sheetView view="pageBreakPreview" zoomScale="60" zoomScaleNormal="70" workbookViewId="0">
      <selection activeCell="P10" sqref="P10"/>
    </sheetView>
  </sheetViews>
  <sheetFormatPr defaultRowHeight="18" x14ac:dyDescent="0.25"/>
  <cols>
    <col min="1" max="1" width="7.5703125" style="1" customWidth="1"/>
    <col min="2" max="2" width="77.28515625" style="83" customWidth="1"/>
    <col min="3" max="3" width="11.7109375" style="83" customWidth="1"/>
    <col min="4" max="6" width="15.7109375" style="83" customWidth="1"/>
    <col min="7" max="7" width="70.140625" style="83" customWidth="1"/>
    <col min="8" max="8" width="1.7109375" style="83" hidden="1" customWidth="1"/>
    <col min="9" max="251" width="9.140625" style="83"/>
    <col min="252" max="252" width="7.5703125" style="83" customWidth="1"/>
    <col min="253" max="253" width="37.7109375" style="83" customWidth="1"/>
    <col min="254" max="254" width="15.7109375" style="83" customWidth="1"/>
    <col min="255" max="255" width="11.7109375" style="83" customWidth="1"/>
    <col min="256" max="258" width="15.7109375" style="83" customWidth="1"/>
    <col min="259" max="259" width="30.7109375" style="83" customWidth="1"/>
    <col min="260" max="260" width="13.7109375" style="83" customWidth="1"/>
    <col min="261" max="261" width="20.140625" style="83" customWidth="1"/>
    <col min="262" max="262" width="17.28515625" style="83" customWidth="1"/>
    <col min="263" max="263" width="17.7109375" style="83" customWidth="1"/>
    <col min="264" max="264" width="0" style="83" hidden="1" customWidth="1"/>
    <col min="265" max="507" width="9.140625" style="83"/>
    <col min="508" max="508" width="7.5703125" style="83" customWidth="1"/>
    <col min="509" max="509" width="37.7109375" style="83" customWidth="1"/>
    <col min="510" max="510" width="15.7109375" style="83" customWidth="1"/>
    <col min="511" max="511" width="11.7109375" style="83" customWidth="1"/>
    <col min="512" max="514" width="15.7109375" style="83" customWidth="1"/>
    <col min="515" max="515" width="30.7109375" style="83" customWidth="1"/>
    <col min="516" max="516" width="13.7109375" style="83" customWidth="1"/>
    <col min="517" max="517" width="20.140625" style="83" customWidth="1"/>
    <col min="518" max="518" width="17.28515625" style="83" customWidth="1"/>
    <col min="519" max="519" width="17.7109375" style="83" customWidth="1"/>
    <col min="520" max="520" width="0" style="83" hidden="1" customWidth="1"/>
    <col min="521" max="763" width="9.140625" style="83"/>
    <col min="764" max="764" width="7.5703125" style="83" customWidth="1"/>
    <col min="765" max="765" width="37.7109375" style="83" customWidth="1"/>
    <col min="766" max="766" width="15.7109375" style="83" customWidth="1"/>
    <col min="767" max="767" width="11.7109375" style="83" customWidth="1"/>
    <col min="768" max="770" width="15.7109375" style="83" customWidth="1"/>
    <col min="771" max="771" width="30.7109375" style="83" customWidth="1"/>
    <col min="772" max="772" width="13.7109375" style="83" customWidth="1"/>
    <col min="773" max="773" width="20.140625" style="83" customWidth="1"/>
    <col min="774" max="774" width="17.28515625" style="83" customWidth="1"/>
    <col min="775" max="775" width="17.7109375" style="83" customWidth="1"/>
    <col min="776" max="776" width="0" style="83" hidden="1" customWidth="1"/>
    <col min="777" max="1019" width="9.140625" style="83"/>
    <col min="1020" max="1020" width="7.5703125" style="83" customWidth="1"/>
    <col min="1021" max="1021" width="37.7109375" style="83" customWidth="1"/>
    <col min="1022" max="1022" width="15.7109375" style="83" customWidth="1"/>
    <col min="1023" max="1023" width="11.7109375" style="83" customWidth="1"/>
    <col min="1024" max="1026" width="15.7109375" style="83" customWidth="1"/>
    <col min="1027" max="1027" width="30.7109375" style="83" customWidth="1"/>
    <col min="1028" max="1028" width="13.7109375" style="83" customWidth="1"/>
    <col min="1029" max="1029" width="20.140625" style="83" customWidth="1"/>
    <col min="1030" max="1030" width="17.28515625" style="83" customWidth="1"/>
    <col min="1031" max="1031" width="17.7109375" style="83" customWidth="1"/>
    <col min="1032" max="1032" width="0" style="83" hidden="1" customWidth="1"/>
    <col min="1033" max="1275" width="9.140625" style="83"/>
    <col min="1276" max="1276" width="7.5703125" style="83" customWidth="1"/>
    <col min="1277" max="1277" width="37.7109375" style="83" customWidth="1"/>
    <col min="1278" max="1278" width="15.7109375" style="83" customWidth="1"/>
    <col min="1279" max="1279" width="11.7109375" style="83" customWidth="1"/>
    <col min="1280" max="1282" width="15.7109375" style="83" customWidth="1"/>
    <col min="1283" max="1283" width="30.7109375" style="83" customWidth="1"/>
    <col min="1284" max="1284" width="13.7109375" style="83" customWidth="1"/>
    <col min="1285" max="1285" width="20.140625" style="83" customWidth="1"/>
    <col min="1286" max="1286" width="17.28515625" style="83" customWidth="1"/>
    <col min="1287" max="1287" width="17.7109375" style="83" customWidth="1"/>
    <col min="1288" max="1288" width="0" style="83" hidden="1" customWidth="1"/>
    <col min="1289" max="1531" width="9.140625" style="83"/>
    <col min="1532" max="1532" width="7.5703125" style="83" customWidth="1"/>
    <col min="1533" max="1533" width="37.7109375" style="83" customWidth="1"/>
    <col min="1534" max="1534" width="15.7109375" style="83" customWidth="1"/>
    <col min="1535" max="1535" width="11.7109375" style="83" customWidth="1"/>
    <col min="1536" max="1538" width="15.7109375" style="83" customWidth="1"/>
    <col min="1539" max="1539" width="30.7109375" style="83" customWidth="1"/>
    <col min="1540" max="1540" width="13.7109375" style="83" customWidth="1"/>
    <col min="1541" max="1541" width="20.140625" style="83" customWidth="1"/>
    <col min="1542" max="1542" width="17.28515625" style="83" customWidth="1"/>
    <col min="1543" max="1543" width="17.7109375" style="83" customWidth="1"/>
    <col min="1544" max="1544" width="0" style="83" hidden="1" customWidth="1"/>
    <col min="1545" max="1787" width="9.140625" style="83"/>
    <col min="1788" max="1788" width="7.5703125" style="83" customWidth="1"/>
    <col min="1789" max="1789" width="37.7109375" style="83" customWidth="1"/>
    <col min="1790" max="1790" width="15.7109375" style="83" customWidth="1"/>
    <col min="1791" max="1791" width="11.7109375" style="83" customWidth="1"/>
    <col min="1792" max="1794" width="15.7109375" style="83" customWidth="1"/>
    <col min="1795" max="1795" width="30.7109375" style="83" customWidth="1"/>
    <col min="1796" max="1796" width="13.7109375" style="83" customWidth="1"/>
    <col min="1797" max="1797" width="20.140625" style="83" customWidth="1"/>
    <col min="1798" max="1798" width="17.28515625" style="83" customWidth="1"/>
    <col min="1799" max="1799" width="17.7109375" style="83" customWidth="1"/>
    <col min="1800" max="1800" width="0" style="83" hidden="1" customWidth="1"/>
    <col min="1801" max="2043" width="9.140625" style="83"/>
    <col min="2044" max="2044" width="7.5703125" style="83" customWidth="1"/>
    <col min="2045" max="2045" width="37.7109375" style="83" customWidth="1"/>
    <col min="2046" max="2046" width="15.7109375" style="83" customWidth="1"/>
    <col min="2047" max="2047" width="11.7109375" style="83" customWidth="1"/>
    <col min="2048" max="2050" width="15.7109375" style="83" customWidth="1"/>
    <col min="2051" max="2051" width="30.7109375" style="83" customWidth="1"/>
    <col min="2052" max="2052" width="13.7109375" style="83" customWidth="1"/>
    <col min="2053" max="2053" width="20.140625" style="83" customWidth="1"/>
    <col min="2054" max="2054" width="17.28515625" style="83" customWidth="1"/>
    <col min="2055" max="2055" width="17.7109375" style="83" customWidth="1"/>
    <col min="2056" max="2056" width="0" style="83" hidden="1" customWidth="1"/>
    <col min="2057" max="2299" width="9.140625" style="83"/>
    <col min="2300" max="2300" width="7.5703125" style="83" customWidth="1"/>
    <col min="2301" max="2301" width="37.7109375" style="83" customWidth="1"/>
    <col min="2302" max="2302" width="15.7109375" style="83" customWidth="1"/>
    <col min="2303" max="2303" width="11.7109375" style="83" customWidth="1"/>
    <col min="2304" max="2306" width="15.7109375" style="83" customWidth="1"/>
    <col min="2307" max="2307" width="30.7109375" style="83" customWidth="1"/>
    <col min="2308" max="2308" width="13.7109375" style="83" customWidth="1"/>
    <col min="2309" max="2309" width="20.140625" style="83" customWidth="1"/>
    <col min="2310" max="2310" width="17.28515625" style="83" customWidth="1"/>
    <col min="2311" max="2311" width="17.7109375" style="83" customWidth="1"/>
    <col min="2312" max="2312" width="0" style="83" hidden="1" customWidth="1"/>
    <col min="2313" max="2555" width="9.140625" style="83"/>
    <col min="2556" max="2556" width="7.5703125" style="83" customWidth="1"/>
    <col min="2557" max="2557" width="37.7109375" style="83" customWidth="1"/>
    <col min="2558" max="2558" width="15.7109375" style="83" customWidth="1"/>
    <col min="2559" max="2559" width="11.7109375" style="83" customWidth="1"/>
    <col min="2560" max="2562" width="15.7109375" style="83" customWidth="1"/>
    <col min="2563" max="2563" width="30.7109375" style="83" customWidth="1"/>
    <col min="2564" max="2564" width="13.7109375" style="83" customWidth="1"/>
    <col min="2565" max="2565" width="20.140625" style="83" customWidth="1"/>
    <col min="2566" max="2566" width="17.28515625" style="83" customWidth="1"/>
    <col min="2567" max="2567" width="17.7109375" style="83" customWidth="1"/>
    <col min="2568" max="2568" width="0" style="83" hidden="1" customWidth="1"/>
    <col min="2569" max="2811" width="9.140625" style="83"/>
    <col min="2812" max="2812" width="7.5703125" style="83" customWidth="1"/>
    <col min="2813" max="2813" width="37.7109375" style="83" customWidth="1"/>
    <col min="2814" max="2814" width="15.7109375" style="83" customWidth="1"/>
    <col min="2815" max="2815" width="11.7109375" style="83" customWidth="1"/>
    <col min="2816" max="2818" width="15.7109375" style="83" customWidth="1"/>
    <col min="2819" max="2819" width="30.7109375" style="83" customWidth="1"/>
    <col min="2820" max="2820" width="13.7109375" style="83" customWidth="1"/>
    <col min="2821" max="2821" width="20.140625" style="83" customWidth="1"/>
    <col min="2822" max="2822" width="17.28515625" style="83" customWidth="1"/>
    <col min="2823" max="2823" width="17.7109375" style="83" customWidth="1"/>
    <col min="2824" max="2824" width="0" style="83" hidden="1" customWidth="1"/>
    <col min="2825" max="3067" width="9.140625" style="83"/>
    <col min="3068" max="3068" width="7.5703125" style="83" customWidth="1"/>
    <col min="3069" max="3069" width="37.7109375" style="83" customWidth="1"/>
    <col min="3070" max="3070" width="15.7109375" style="83" customWidth="1"/>
    <col min="3071" max="3071" width="11.7109375" style="83" customWidth="1"/>
    <col min="3072" max="3074" width="15.7109375" style="83" customWidth="1"/>
    <col min="3075" max="3075" width="30.7109375" style="83" customWidth="1"/>
    <col min="3076" max="3076" width="13.7109375" style="83" customWidth="1"/>
    <col min="3077" max="3077" width="20.140625" style="83" customWidth="1"/>
    <col min="3078" max="3078" width="17.28515625" style="83" customWidth="1"/>
    <col min="3079" max="3079" width="17.7109375" style="83" customWidth="1"/>
    <col min="3080" max="3080" width="0" style="83" hidden="1" customWidth="1"/>
    <col min="3081" max="3323" width="9.140625" style="83"/>
    <col min="3324" max="3324" width="7.5703125" style="83" customWidth="1"/>
    <col min="3325" max="3325" width="37.7109375" style="83" customWidth="1"/>
    <col min="3326" max="3326" width="15.7109375" style="83" customWidth="1"/>
    <col min="3327" max="3327" width="11.7109375" style="83" customWidth="1"/>
    <col min="3328" max="3330" width="15.7109375" style="83" customWidth="1"/>
    <col min="3331" max="3331" width="30.7109375" style="83" customWidth="1"/>
    <col min="3332" max="3332" width="13.7109375" style="83" customWidth="1"/>
    <col min="3333" max="3333" width="20.140625" style="83" customWidth="1"/>
    <col min="3334" max="3334" width="17.28515625" style="83" customWidth="1"/>
    <col min="3335" max="3335" width="17.7109375" style="83" customWidth="1"/>
    <col min="3336" max="3336" width="0" style="83" hidden="1" customWidth="1"/>
    <col min="3337" max="3579" width="9.140625" style="83"/>
    <col min="3580" max="3580" width="7.5703125" style="83" customWidth="1"/>
    <col min="3581" max="3581" width="37.7109375" style="83" customWidth="1"/>
    <col min="3582" max="3582" width="15.7109375" style="83" customWidth="1"/>
    <col min="3583" max="3583" width="11.7109375" style="83" customWidth="1"/>
    <col min="3584" max="3586" width="15.7109375" style="83" customWidth="1"/>
    <col min="3587" max="3587" width="30.7109375" style="83" customWidth="1"/>
    <col min="3588" max="3588" width="13.7109375" style="83" customWidth="1"/>
    <col min="3589" max="3589" width="20.140625" style="83" customWidth="1"/>
    <col min="3590" max="3590" width="17.28515625" style="83" customWidth="1"/>
    <col min="3591" max="3591" width="17.7109375" style="83" customWidth="1"/>
    <col min="3592" max="3592" width="0" style="83" hidden="1" customWidth="1"/>
    <col min="3593" max="3835" width="9.140625" style="83"/>
    <col min="3836" max="3836" width="7.5703125" style="83" customWidth="1"/>
    <col min="3837" max="3837" width="37.7109375" style="83" customWidth="1"/>
    <col min="3838" max="3838" width="15.7109375" style="83" customWidth="1"/>
    <col min="3839" max="3839" width="11.7109375" style="83" customWidth="1"/>
    <col min="3840" max="3842" width="15.7109375" style="83" customWidth="1"/>
    <col min="3843" max="3843" width="30.7109375" style="83" customWidth="1"/>
    <col min="3844" max="3844" width="13.7109375" style="83" customWidth="1"/>
    <col min="3845" max="3845" width="20.140625" style="83" customWidth="1"/>
    <col min="3846" max="3846" width="17.28515625" style="83" customWidth="1"/>
    <col min="3847" max="3847" width="17.7109375" style="83" customWidth="1"/>
    <col min="3848" max="3848" width="0" style="83" hidden="1" customWidth="1"/>
    <col min="3849" max="4091" width="9.140625" style="83"/>
    <col min="4092" max="4092" width="7.5703125" style="83" customWidth="1"/>
    <col min="4093" max="4093" width="37.7109375" style="83" customWidth="1"/>
    <col min="4094" max="4094" width="15.7109375" style="83" customWidth="1"/>
    <col min="4095" max="4095" width="11.7109375" style="83" customWidth="1"/>
    <col min="4096" max="4098" width="15.7109375" style="83" customWidth="1"/>
    <col min="4099" max="4099" width="30.7109375" style="83" customWidth="1"/>
    <col min="4100" max="4100" width="13.7109375" style="83" customWidth="1"/>
    <col min="4101" max="4101" width="20.140625" style="83" customWidth="1"/>
    <col min="4102" max="4102" width="17.28515625" style="83" customWidth="1"/>
    <col min="4103" max="4103" width="17.7109375" style="83" customWidth="1"/>
    <col min="4104" max="4104" width="0" style="83" hidden="1" customWidth="1"/>
    <col min="4105" max="4347" width="9.140625" style="83"/>
    <col min="4348" max="4348" width="7.5703125" style="83" customWidth="1"/>
    <col min="4349" max="4349" width="37.7109375" style="83" customWidth="1"/>
    <col min="4350" max="4350" width="15.7109375" style="83" customWidth="1"/>
    <col min="4351" max="4351" width="11.7109375" style="83" customWidth="1"/>
    <col min="4352" max="4354" width="15.7109375" style="83" customWidth="1"/>
    <col min="4355" max="4355" width="30.7109375" style="83" customWidth="1"/>
    <col min="4356" max="4356" width="13.7109375" style="83" customWidth="1"/>
    <col min="4357" max="4357" width="20.140625" style="83" customWidth="1"/>
    <col min="4358" max="4358" width="17.28515625" style="83" customWidth="1"/>
    <col min="4359" max="4359" width="17.7109375" style="83" customWidth="1"/>
    <col min="4360" max="4360" width="0" style="83" hidden="1" customWidth="1"/>
    <col min="4361" max="4603" width="9.140625" style="83"/>
    <col min="4604" max="4604" width="7.5703125" style="83" customWidth="1"/>
    <col min="4605" max="4605" width="37.7109375" style="83" customWidth="1"/>
    <col min="4606" max="4606" width="15.7109375" style="83" customWidth="1"/>
    <col min="4607" max="4607" width="11.7109375" style="83" customWidth="1"/>
    <col min="4608" max="4610" width="15.7109375" style="83" customWidth="1"/>
    <col min="4611" max="4611" width="30.7109375" style="83" customWidth="1"/>
    <col min="4612" max="4612" width="13.7109375" style="83" customWidth="1"/>
    <col min="4613" max="4613" width="20.140625" style="83" customWidth="1"/>
    <col min="4614" max="4614" width="17.28515625" style="83" customWidth="1"/>
    <col min="4615" max="4615" width="17.7109375" style="83" customWidth="1"/>
    <col min="4616" max="4616" width="0" style="83" hidden="1" customWidth="1"/>
    <col min="4617" max="4859" width="9.140625" style="83"/>
    <col min="4860" max="4860" width="7.5703125" style="83" customWidth="1"/>
    <col min="4861" max="4861" width="37.7109375" style="83" customWidth="1"/>
    <col min="4862" max="4862" width="15.7109375" style="83" customWidth="1"/>
    <col min="4863" max="4863" width="11.7109375" style="83" customWidth="1"/>
    <col min="4864" max="4866" width="15.7109375" style="83" customWidth="1"/>
    <col min="4867" max="4867" width="30.7109375" style="83" customWidth="1"/>
    <col min="4868" max="4868" width="13.7109375" style="83" customWidth="1"/>
    <col min="4869" max="4869" width="20.140625" style="83" customWidth="1"/>
    <col min="4870" max="4870" width="17.28515625" style="83" customWidth="1"/>
    <col min="4871" max="4871" width="17.7109375" style="83" customWidth="1"/>
    <col min="4872" max="4872" width="0" style="83" hidden="1" customWidth="1"/>
    <col min="4873" max="5115" width="9.140625" style="83"/>
    <col min="5116" max="5116" width="7.5703125" style="83" customWidth="1"/>
    <col min="5117" max="5117" width="37.7109375" style="83" customWidth="1"/>
    <col min="5118" max="5118" width="15.7109375" style="83" customWidth="1"/>
    <col min="5119" max="5119" width="11.7109375" style="83" customWidth="1"/>
    <col min="5120" max="5122" width="15.7109375" style="83" customWidth="1"/>
    <col min="5123" max="5123" width="30.7109375" style="83" customWidth="1"/>
    <col min="5124" max="5124" width="13.7109375" style="83" customWidth="1"/>
    <col min="5125" max="5125" width="20.140625" style="83" customWidth="1"/>
    <col min="5126" max="5126" width="17.28515625" style="83" customWidth="1"/>
    <col min="5127" max="5127" width="17.7109375" style="83" customWidth="1"/>
    <col min="5128" max="5128" width="0" style="83" hidden="1" customWidth="1"/>
    <col min="5129" max="5371" width="9.140625" style="83"/>
    <col min="5372" max="5372" width="7.5703125" style="83" customWidth="1"/>
    <col min="5373" max="5373" width="37.7109375" style="83" customWidth="1"/>
    <col min="5374" max="5374" width="15.7109375" style="83" customWidth="1"/>
    <col min="5375" max="5375" width="11.7109375" style="83" customWidth="1"/>
    <col min="5376" max="5378" width="15.7109375" style="83" customWidth="1"/>
    <col min="5379" max="5379" width="30.7109375" style="83" customWidth="1"/>
    <col min="5380" max="5380" width="13.7109375" style="83" customWidth="1"/>
    <col min="5381" max="5381" width="20.140625" style="83" customWidth="1"/>
    <col min="5382" max="5382" width="17.28515625" style="83" customWidth="1"/>
    <col min="5383" max="5383" width="17.7109375" style="83" customWidth="1"/>
    <col min="5384" max="5384" width="0" style="83" hidden="1" customWidth="1"/>
    <col min="5385" max="5627" width="9.140625" style="83"/>
    <col min="5628" max="5628" width="7.5703125" style="83" customWidth="1"/>
    <col min="5629" max="5629" width="37.7109375" style="83" customWidth="1"/>
    <col min="5630" max="5630" width="15.7109375" style="83" customWidth="1"/>
    <col min="5631" max="5631" width="11.7109375" style="83" customWidth="1"/>
    <col min="5632" max="5634" width="15.7109375" style="83" customWidth="1"/>
    <col min="5635" max="5635" width="30.7109375" style="83" customWidth="1"/>
    <col min="5636" max="5636" width="13.7109375" style="83" customWidth="1"/>
    <col min="5637" max="5637" width="20.140625" style="83" customWidth="1"/>
    <col min="5638" max="5638" width="17.28515625" style="83" customWidth="1"/>
    <col min="5639" max="5639" width="17.7109375" style="83" customWidth="1"/>
    <col min="5640" max="5640" width="0" style="83" hidden="1" customWidth="1"/>
    <col min="5641" max="5883" width="9.140625" style="83"/>
    <col min="5884" max="5884" width="7.5703125" style="83" customWidth="1"/>
    <col min="5885" max="5885" width="37.7109375" style="83" customWidth="1"/>
    <col min="5886" max="5886" width="15.7109375" style="83" customWidth="1"/>
    <col min="5887" max="5887" width="11.7109375" style="83" customWidth="1"/>
    <col min="5888" max="5890" width="15.7109375" style="83" customWidth="1"/>
    <col min="5891" max="5891" width="30.7109375" style="83" customWidth="1"/>
    <col min="5892" max="5892" width="13.7109375" style="83" customWidth="1"/>
    <col min="5893" max="5893" width="20.140625" style="83" customWidth="1"/>
    <col min="5894" max="5894" width="17.28515625" style="83" customWidth="1"/>
    <col min="5895" max="5895" width="17.7109375" style="83" customWidth="1"/>
    <col min="5896" max="5896" width="0" style="83" hidden="1" customWidth="1"/>
    <col min="5897" max="6139" width="9.140625" style="83"/>
    <col min="6140" max="6140" width="7.5703125" style="83" customWidth="1"/>
    <col min="6141" max="6141" width="37.7109375" style="83" customWidth="1"/>
    <col min="6142" max="6142" width="15.7109375" style="83" customWidth="1"/>
    <col min="6143" max="6143" width="11.7109375" style="83" customWidth="1"/>
    <col min="6144" max="6146" width="15.7109375" style="83" customWidth="1"/>
    <col min="6147" max="6147" width="30.7109375" style="83" customWidth="1"/>
    <col min="6148" max="6148" width="13.7109375" style="83" customWidth="1"/>
    <col min="6149" max="6149" width="20.140625" style="83" customWidth="1"/>
    <col min="6150" max="6150" width="17.28515625" style="83" customWidth="1"/>
    <col min="6151" max="6151" width="17.7109375" style="83" customWidth="1"/>
    <col min="6152" max="6152" width="0" style="83" hidden="1" customWidth="1"/>
    <col min="6153" max="6395" width="9.140625" style="83"/>
    <col min="6396" max="6396" width="7.5703125" style="83" customWidth="1"/>
    <col min="6397" max="6397" width="37.7109375" style="83" customWidth="1"/>
    <col min="6398" max="6398" width="15.7109375" style="83" customWidth="1"/>
    <col min="6399" max="6399" width="11.7109375" style="83" customWidth="1"/>
    <col min="6400" max="6402" width="15.7109375" style="83" customWidth="1"/>
    <col min="6403" max="6403" width="30.7109375" style="83" customWidth="1"/>
    <col min="6404" max="6404" width="13.7109375" style="83" customWidth="1"/>
    <col min="6405" max="6405" width="20.140625" style="83" customWidth="1"/>
    <col min="6406" max="6406" width="17.28515625" style="83" customWidth="1"/>
    <col min="6407" max="6407" width="17.7109375" style="83" customWidth="1"/>
    <col min="6408" max="6408" width="0" style="83" hidden="1" customWidth="1"/>
    <col min="6409" max="6651" width="9.140625" style="83"/>
    <col min="6652" max="6652" width="7.5703125" style="83" customWidth="1"/>
    <col min="6653" max="6653" width="37.7109375" style="83" customWidth="1"/>
    <col min="6654" max="6654" width="15.7109375" style="83" customWidth="1"/>
    <col min="6655" max="6655" width="11.7109375" style="83" customWidth="1"/>
    <col min="6656" max="6658" width="15.7109375" style="83" customWidth="1"/>
    <col min="6659" max="6659" width="30.7109375" style="83" customWidth="1"/>
    <col min="6660" max="6660" width="13.7109375" style="83" customWidth="1"/>
    <col min="6661" max="6661" width="20.140625" style="83" customWidth="1"/>
    <col min="6662" max="6662" width="17.28515625" style="83" customWidth="1"/>
    <col min="6663" max="6663" width="17.7109375" style="83" customWidth="1"/>
    <col min="6664" max="6664" width="0" style="83" hidden="1" customWidth="1"/>
    <col min="6665" max="6907" width="9.140625" style="83"/>
    <col min="6908" max="6908" width="7.5703125" style="83" customWidth="1"/>
    <col min="6909" max="6909" width="37.7109375" style="83" customWidth="1"/>
    <col min="6910" max="6910" width="15.7109375" style="83" customWidth="1"/>
    <col min="6911" max="6911" width="11.7109375" style="83" customWidth="1"/>
    <col min="6912" max="6914" width="15.7109375" style="83" customWidth="1"/>
    <col min="6915" max="6915" width="30.7109375" style="83" customWidth="1"/>
    <col min="6916" max="6916" width="13.7109375" style="83" customWidth="1"/>
    <col min="6917" max="6917" width="20.140625" style="83" customWidth="1"/>
    <col min="6918" max="6918" width="17.28515625" style="83" customWidth="1"/>
    <col min="6919" max="6919" width="17.7109375" style="83" customWidth="1"/>
    <col min="6920" max="6920" width="0" style="83" hidden="1" customWidth="1"/>
    <col min="6921" max="7163" width="9.140625" style="83"/>
    <col min="7164" max="7164" width="7.5703125" style="83" customWidth="1"/>
    <col min="7165" max="7165" width="37.7109375" style="83" customWidth="1"/>
    <col min="7166" max="7166" width="15.7109375" style="83" customWidth="1"/>
    <col min="7167" max="7167" width="11.7109375" style="83" customWidth="1"/>
    <col min="7168" max="7170" width="15.7109375" style="83" customWidth="1"/>
    <col min="7171" max="7171" width="30.7109375" style="83" customWidth="1"/>
    <col min="7172" max="7172" width="13.7109375" style="83" customWidth="1"/>
    <col min="7173" max="7173" width="20.140625" style="83" customWidth="1"/>
    <col min="7174" max="7174" width="17.28515625" style="83" customWidth="1"/>
    <col min="7175" max="7175" width="17.7109375" style="83" customWidth="1"/>
    <col min="7176" max="7176" width="0" style="83" hidden="1" customWidth="1"/>
    <col min="7177" max="7419" width="9.140625" style="83"/>
    <col min="7420" max="7420" width="7.5703125" style="83" customWidth="1"/>
    <col min="7421" max="7421" width="37.7109375" style="83" customWidth="1"/>
    <col min="7422" max="7422" width="15.7109375" style="83" customWidth="1"/>
    <col min="7423" max="7423" width="11.7109375" style="83" customWidth="1"/>
    <col min="7424" max="7426" width="15.7109375" style="83" customWidth="1"/>
    <col min="7427" max="7427" width="30.7109375" style="83" customWidth="1"/>
    <col min="7428" max="7428" width="13.7109375" style="83" customWidth="1"/>
    <col min="7429" max="7429" width="20.140625" style="83" customWidth="1"/>
    <col min="7430" max="7430" width="17.28515625" style="83" customWidth="1"/>
    <col min="7431" max="7431" width="17.7109375" style="83" customWidth="1"/>
    <col min="7432" max="7432" width="0" style="83" hidden="1" customWidth="1"/>
    <col min="7433" max="7675" width="9.140625" style="83"/>
    <col min="7676" max="7676" width="7.5703125" style="83" customWidth="1"/>
    <col min="7677" max="7677" width="37.7109375" style="83" customWidth="1"/>
    <col min="7678" max="7678" width="15.7109375" style="83" customWidth="1"/>
    <col min="7679" max="7679" width="11.7109375" style="83" customWidth="1"/>
    <col min="7680" max="7682" width="15.7109375" style="83" customWidth="1"/>
    <col min="7683" max="7683" width="30.7109375" style="83" customWidth="1"/>
    <col min="7684" max="7684" width="13.7109375" style="83" customWidth="1"/>
    <col min="7685" max="7685" width="20.140625" style="83" customWidth="1"/>
    <col min="7686" max="7686" width="17.28515625" style="83" customWidth="1"/>
    <col min="7687" max="7687" width="17.7109375" style="83" customWidth="1"/>
    <col min="7688" max="7688" width="0" style="83" hidden="1" customWidth="1"/>
    <col min="7689" max="7931" width="9.140625" style="83"/>
    <col min="7932" max="7932" width="7.5703125" style="83" customWidth="1"/>
    <col min="7933" max="7933" width="37.7109375" style="83" customWidth="1"/>
    <col min="7934" max="7934" width="15.7109375" style="83" customWidth="1"/>
    <col min="7935" max="7935" width="11.7109375" style="83" customWidth="1"/>
    <col min="7936" max="7938" width="15.7109375" style="83" customWidth="1"/>
    <col min="7939" max="7939" width="30.7109375" style="83" customWidth="1"/>
    <col min="7940" max="7940" width="13.7109375" style="83" customWidth="1"/>
    <col min="7941" max="7941" width="20.140625" style="83" customWidth="1"/>
    <col min="7942" max="7942" width="17.28515625" style="83" customWidth="1"/>
    <col min="7943" max="7943" width="17.7109375" style="83" customWidth="1"/>
    <col min="7944" max="7944" width="0" style="83" hidden="1" customWidth="1"/>
    <col min="7945" max="8187" width="9.140625" style="83"/>
    <col min="8188" max="8188" width="7.5703125" style="83" customWidth="1"/>
    <col min="8189" max="8189" width="37.7109375" style="83" customWidth="1"/>
    <col min="8190" max="8190" width="15.7109375" style="83" customWidth="1"/>
    <col min="8191" max="8191" width="11.7109375" style="83" customWidth="1"/>
    <col min="8192" max="8194" width="15.7109375" style="83" customWidth="1"/>
    <col min="8195" max="8195" width="30.7109375" style="83" customWidth="1"/>
    <col min="8196" max="8196" width="13.7109375" style="83" customWidth="1"/>
    <col min="8197" max="8197" width="20.140625" style="83" customWidth="1"/>
    <col min="8198" max="8198" width="17.28515625" style="83" customWidth="1"/>
    <col min="8199" max="8199" width="17.7109375" style="83" customWidth="1"/>
    <col min="8200" max="8200" width="0" style="83" hidden="1" customWidth="1"/>
    <col min="8201" max="8443" width="9.140625" style="83"/>
    <col min="8444" max="8444" width="7.5703125" style="83" customWidth="1"/>
    <col min="8445" max="8445" width="37.7109375" style="83" customWidth="1"/>
    <col min="8446" max="8446" width="15.7109375" style="83" customWidth="1"/>
    <col min="8447" max="8447" width="11.7109375" style="83" customWidth="1"/>
    <col min="8448" max="8450" width="15.7109375" style="83" customWidth="1"/>
    <col min="8451" max="8451" width="30.7109375" style="83" customWidth="1"/>
    <col min="8452" max="8452" width="13.7109375" style="83" customWidth="1"/>
    <col min="8453" max="8453" width="20.140625" style="83" customWidth="1"/>
    <col min="8454" max="8454" width="17.28515625" style="83" customWidth="1"/>
    <col min="8455" max="8455" width="17.7109375" style="83" customWidth="1"/>
    <col min="8456" max="8456" width="0" style="83" hidden="1" customWidth="1"/>
    <col min="8457" max="8699" width="9.140625" style="83"/>
    <col min="8700" max="8700" width="7.5703125" style="83" customWidth="1"/>
    <col min="8701" max="8701" width="37.7109375" style="83" customWidth="1"/>
    <col min="8702" max="8702" width="15.7109375" style="83" customWidth="1"/>
    <col min="8703" max="8703" width="11.7109375" style="83" customWidth="1"/>
    <col min="8704" max="8706" width="15.7109375" style="83" customWidth="1"/>
    <col min="8707" max="8707" width="30.7109375" style="83" customWidth="1"/>
    <col min="8708" max="8708" width="13.7109375" style="83" customWidth="1"/>
    <col min="8709" max="8709" width="20.140625" style="83" customWidth="1"/>
    <col min="8710" max="8710" width="17.28515625" style="83" customWidth="1"/>
    <col min="8711" max="8711" width="17.7109375" style="83" customWidth="1"/>
    <col min="8712" max="8712" width="0" style="83" hidden="1" customWidth="1"/>
    <col min="8713" max="8955" width="9.140625" style="83"/>
    <col min="8956" max="8956" width="7.5703125" style="83" customWidth="1"/>
    <col min="8957" max="8957" width="37.7109375" style="83" customWidth="1"/>
    <col min="8958" max="8958" width="15.7109375" style="83" customWidth="1"/>
    <col min="8959" max="8959" width="11.7109375" style="83" customWidth="1"/>
    <col min="8960" max="8962" width="15.7109375" style="83" customWidth="1"/>
    <col min="8963" max="8963" width="30.7109375" style="83" customWidth="1"/>
    <col min="8964" max="8964" width="13.7109375" style="83" customWidth="1"/>
    <col min="8965" max="8965" width="20.140625" style="83" customWidth="1"/>
    <col min="8966" max="8966" width="17.28515625" style="83" customWidth="1"/>
    <col min="8967" max="8967" width="17.7109375" style="83" customWidth="1"/>
    <col min="8968" max="8968" width="0" style="83" hidden="1" customWidth="1"/>
    <col min="8969" max="9211" width="9.140625" style="83"/>
    <col min="9212" max="9212" width="7.5703125" style="83" customWidth="1"/>
    <col min="9213" max="9213" width="37.7109375" style="83" customWidth="1"/>
    <col min="9214" max="9214" width="15.7109375" style="83" customWidth="1"/>
    <col min="9215" max="9215" width="11.7109375" style="83" customWidth="1"/>
    <col min="9216" max="9218" width="15.7109375" style="83" customWidth="1"/>
    <col min="9219" max="9219" width="30.7109375" style="83" customWidth="1"/>
    <col min="9220" max="9220" width="13.7109375" style="83" customWidth="1"/>
    <col min="9221" max="9221" width="20.140625" style="83" customWidth="1"/>
    <col min="9222" max="9222" width="17.28515625" style="83" customWidth="1"/>
    <col min="9223" max="9223" width="17.7109375" style="83" customWidth="1"/>
    <col min="9224" max="9224" width="0" style="83" hidden="1" customWidth="1"/>
    <col min="9225" max="9467" width="9.140625" style="83"/>
    <col min="9468" max="9468" width="7.5703125" style="83" customWidth="1"/>
    <col min="9469" max="9469" width="37.7109375" style="83" customWidth="1"/>
    <col min="9470" max="9470" width="15.7109375" style="83" customWidth="1"/>
    <col min="9471" max="9471" width="11.7109375" style="83" customWidth="1"/>
    <col min="9472" max="9474" width="15.7109375" style="83" customWidth="1"/>
    <col min="9475" max="9475" width="30.7109375" style="83" customWidth="1"/>
    <col min="9476" max="9476" width="13.7109375" style="83" customWidth="1"/>
    <col min="9477" max="9477" width="20.140625" style="83" customWidth="1"/>
    <col min="9478" max="9478" width="17.28515625" style="83" customWidth="1"/>
    <col min="9479" max="9479" width="17.7109375" style="83" customWidth="1"/>
    <col min="9480" max="9480" width="0" style="83" hidden="1" customWidth="1"/>
    <col min="9481" max="9723" width="9.140625" style="83"/>
    <col min="9724" max="9724" width="7.5703125" style="83" customWidth="1"/>
    <col min="9725" max="9725" width="37.7109375" style="83" customWidth="1"/>
    <col min="9726" max="9726" width="15.7109375" style="83" customWidth="1"/>
    <col min="9727" max="9727" width="11.7109375" style="83" customWidth="1"/>
    <col min="9728" max="9730" width="15.7109375" style="83" customWidth="1"/>
    <col min="9731" max="9731" width="30.7109375" style="83" customWidth="1"/>
    <col min="9732" max="9732" width="13.7109375" style="83" customWidth="1"/>
    <col min="9733" max="9733" width="20.140625" style="83" customWidth="1"/>
    <col min="9734" max="9734" width="17.28515625" style="83" customWidth="1"/>
    <col min="9735" max="9735" width="17.7109375" style="83" customWidth="1"/>
    <col min="9736" max="9736" width="0" style="83" hidden="1" customWidth="1"/>
    <col min="9737" max="9979" width="9.140625" style="83"/>
    <col min="9980" max="9980" width="7.5703125" style="83" customWidth="1"/>
    <col min="9981" max="9981" width="37.7109375" style="83" customWidth="1"/>
    <col min="9982" max="9982" width="15.7109375" style="83" customWidth="1"/>
    <col min="9983" max="9983" width="11.7109375" style="83" customWidth="1"/>
    <col min="9984" max="9986" width="15.7109375" style="83" customWidth="1"/>
    <col min="9987" max="9987" width="30.7109375" style="83" customWidth="1"/>
    <col min="9988" max="9988" width="13.7109375" style="83" customWidth="1"/>
    <col min="9989" max="9989" width="20.140625" style="83" customWidth="1"/>
    <col min="9990" max="9990" width="17.28515625" style="83" customWidth="1"/>
    <col min="9991" max="9991" width="17.7109375" style="83" customWidth="1"/>
    <col min="9992" max="9992" width="0" style="83" hidden="1" customWidth="1"/>
    <col min="9993" max="10235" width="9.140625" style="83"/>
    <col min="10236" max="10236" width="7.5703125" style="83" customWidth="1"/>
    <col min="10237" max="10237" width="37.7109375" style="83" customWidth="1"/>
    <col min="10238" max="10238" width="15.7109375" style="83" customWidth="1"/>
    <col min="10239" max="10239" width="11.7109375" style="83" customWidth="1"/>
    <col min="10240" max="10242" width="15.7109375" style="83" customWidth="1"/>
    <col min="10243" max="10243" width="30.7109375" style="83" customWidth="1"/>
    <col min="10244" max="10244" width="13.7109375" style="83" customWidth="1"/>
    <col min="10245" max="10245" width="20.140625" style="83" customWidth="1"/>
    <col min="10246" max="10246" width="17.28515625" style="83" customWidth="1"/>
    <col min="10247" max="10247" width="17.7109375" style="83" customWidth="1"/>
    <col min="10248" max="10248" width="0" style="83" hidden="1" customWidth="1"/>
    <col min="10249" max="10491" width="9.140625" style="83"/>
    <col min="10492" max="10492" width="7.5703125" style="83" customWidth="1"/>
    <col min="10493" max="10493" width="37.7109375" style="83" customWidth="1"/>
    <col min="10494" max="10494" width="15.7109375" style="83" customWidth="1"/>
    <col min="10495" max="10495" width="11.7109375" style="83" customWidth="1"/>
    <col min="10496" max="10498" width="15.7109375" style="83" customWidth="1"/>
    <col min="10499" max="10499" width="30.7109375" style="83" customWidth="1"/>
    <col min="10500" max="10500" width="13.7109375" style="83" customWidth="1"/>
    <col min="10501" max="10501" width="20.140625" style="83" customWidth="1"/>
    <col min="10502" max="10502" width="17.28515625" style="83" customWidth="1"/>
    <col min="10503" max="10503" width="17.7109375" style="83" customWidth="1"/>
    <col min="10504" max="10504" width="0" style="83" hidden="1" customWidth="1"/>
    <col min="10505" max="10747" width="9.140625" style="83"/>
    <col min="10748" max="10748" width="7.5703125" style="83" customWidth="1"/>
    <col min="10749" max="10749" width="37.7109375" style="83" customWidth="1"/>
    <col min="10750" max="10750" width="15.7109375" style="83" customWidth="1"/>
    <col min="10751" max="10751" width="11.7109375" style="83" customWidth="1"/>
    <col min="10752" max="10754" width="15.7109375" style="83" customWidth="1"/>
    <col min="10755" max="10755" width="30.7109375" style="83" customWidth="1"/>
    <col min="10756" max="10756" width="13.7109375" style="83" customWidth="1"/>
    <col min="10757" max="10757" width="20.140625" style="83" customWidth="1"/>
    <col min="10758" max="10758" width="17.28515625" style="83" customWidth="1"/>
    <col min="10759" max="10759" width="17.7109375" style="83" customWidth="1"/>
    <col min="10760" max="10760" width="0" style="83" hidden="1" customWidth="1"/>
    <col min="10761" max="11003" width="9.140625" style="83"/>
    <col min="11004" max="11004" width="7.5703125" style="83" customWidth="1"/>
    <col min="11005" max="11005" width="37.7109375" style="83" customWidth="1"/>
    <col min="11006" max="11006" width="15.7109375" style="83" customWidth="1"/>
    <col min="11007" max="11007" width="11.7109375" style="83" customWidth="1"/>
    <col min="11008" max="11010" width="15.7109375" style="83" customWidth="1"/>
    <col min="11011" max="11011" width="30.7109375" style="83" customWidth="1"/>
    <col min="11012" max="11012" width="13.7109375" style="83" customWidth="1"/>
    <col min="11013" max="11013" width="20.140625" style="83" customWidth="1"/>
    <col min="11014" max="11014" width="17.28515625" style="83" customWidth="1"/>
    <col min="11015" max="11015" width="17.7109375" style="83" customWidth="1"/>
    <col min="11016" max="11016" width="0" style="83" hidden="1" customWidth="1"/>
    <col min="11017" max="11259" width="9.140625" style="83"/>
    <col min="11260" max="11260" width="7.5703125" style="83" customWidth="1"/>
    <col min="11261" max="11261" width="37.7109375" style="83" customWidth="1"/>
    <col min="11262" max="11262" width="15.7109375" style="83" customWidth="1"/>
    <col min="11263" max="11263" width="11.7109375" style="83" customWidth="1"/>
    <col min="11264" max="11266" width="15.7109375" style="83" customWidth="1"/>
    <col min="11267" max="11267" width="30.7109375" style="83" customWidth="1"/>
    <col min="11268" max="11268" width="13.7109375" style="83" customWidth="1"/>
    <col min="11269" max="11269" width="20.140625" style="83" customWidth="1"/>
    <col min="11270" max="11270" width="17.28515625" style="83" customWidth="1"/>
    <col min="11271" max="11271" width="17.7109375" style="83" customWidth="1"/>
    <col min="11272" max="11272" width="0" style="83" hidden="1" customWidth="1"/>
    <col min="11273" max="11515" width="9.140625" style="83"/>
    <col min="11516" max="11516" width="7.5703125" style="83" customWidth="1"/>
    <col min="11517" max="11517" width="37.7109375" style="83" customWidth="1"/>
    <col min="11518" max="11518" width="15.7109375" style="83" customWidth="1"/>
    <col min="11519" max="11519" width="11.7109375" style="83" customWidth="1"/>
    <col min="11520" max="11522" width="15.7109375" style="83" customWidth="1"/>
    <col min="11523" max="11523" width="30.7109375" style="83" customWidth="1"/>
    <col min="11524" max="11524" width="13.7109375" style="83" customWidth="1"/>
    <col min="11525" max="11525" width="20.140625" style="83" customWidth="1"/>
    <col min="11526" max="11526" width="17.28515625" style="83" customWidth="1"/>
    <col min="11527" max="11527" width="17.7109375" style="83" customWidth="1"/>
    <col min="11528" max="11528" width="0" style="83" hidden="1" customWidth="1"/>
    <col min="11529" max="11771" width="9.140625" style="83"/>
    <col min="11772" max="11772" width="7.5703125" style="83" customWidth="1"/>
    <col min="11773" max="11773" width="37.7109375" style="83" customWidth="1"/>
    <col min="11774" max="11774" width="15.7109375" style="83" customWidth="1"/>
    <col min="11775" max="11775" width="11.7109375" style="83" customWidth="1"/>
    <col min="11776" max="11778" width="15.7109375" style="83" customWidth="1"/>
    <col min="11779" max="11779" width="30.7109375" style="83" customWidth="1"/>
    <col min="11780" max="11780" width="13.7109375" style="83" customWidth="1"/>
    <col min="11781" max="11781" width="20.140625" style="83" customWidth="1"/>
    <col min="11782" max="11782" width="17.28515625" style="83" customWidth="1"/>
    <col min="11783" max="11783" width="17.7109375" style="83" customWidth="1"/>
    <col min="11784" max="11784" width="0" style="83" hidden="1" customWidth="1"/>
    <col min="11785" max="12027" width="9.140625" style="83"/>
    <col min="12028" max="12028" width="7.5703125" style="83" customWidth="1"/>
    <col min="12029" max="12029" width="37.7109375" style="83" customWidth="1"/>
    <col min="12030" max="12030" width="15.7109375" style="83" customWidth="1"/>
    <col min="12031" max="12031" width="11.7109375" style="83" customWidth="1"/>
    <col min="12032" max="12034" width="15.7109375" style="83" customWidth="1"/>
    <col min="12035" max="12035" width="30.7109375" style="83" customWidth="1"/>
    <col min="12036" max="12036" width="13.7109375" style="83" customWidth="1"/>
    <col min="12037" max="12037" width="20.140625" style="83" customWidth="1"/>
    <col min="12038" max="12038" width="17.28515625" style="83" customWidth="1"/>
    <col min="12039" max="12039" width="17.7109375" style="83" customWidth="1"/>
    <col min="12040" max="12040" width="0" style="83" hidden="1" customWidth="1"/>
    <col min="12041" max="12283" width="9.140625" style="83"/>
    <col min="12284" max="12284" width="7.5703125" style="83" customWidth="1"/>
    <col min="12285" max="12285" width="37.7109375" style="83" customWidth="1"/>
    <col min="12286" max="12286" width="15.7109375" style="83" customWidth="1"/>
    <col min="12287" max="12287" width="11.7109375" style="83" customWidth="1"/>
    <col min="12288" max="12290" width="15.7109375" style="83" customWidth="1"/>
    <col min="12291" max="12291" width="30.7109375" style="83" customWidth="1"/>
    <col min="12292" max="12292" width="13.7109375" style="83" customWidth="1"/>
    <col min="12293" max="12293" width="20.140625" style="83" customWidth="1"/>
    <col min="12294" max="12294" width="17.28515625" style="83" customWidth="1"/>
    <col min="12295" max="12295" width="17.7109375" style="83" customWidth="1"/>
    <col min="12296" max="12296" width="0" style="83" hidden="1" customWidth="1"/>
    <col min="12297" max="12539" width="9.140625" style="83"/>
    <col min="12540" max="12540" width="7.5703125" style="83" customWidth="1"/>
    <col min="12541" max="12541" width="37.7109375" style="83" customWidth="1"/>
    <col min="12542" max="12542" width="15.7109375" style="83" customWidth="1"/>
    <col min="12543" max="12543" width="11.7109375" style="83" customWidth="1"/>
    <col min="12544" max="12546" width="15.7109375" style="83" customWidth="1"/>
    <col min="12547" max="12547" width="30.7109375" style="83" customWidth="1"/>
    <col min="12548" max="12548" width="13.7109375" style="83" customWidth="1"/>
    <col min="12549" max="12549" width="20.140625" style="83" customWidth="1"/>
    <col min="12550" max="12550" width="17.28515625" style="83" customWidth="1"/>
    <col min="12551" max="12551" width="17.7109375" style="83" customWidth="1"/>
    <col min="12552" max="12552" width="0" style="83" hidden="1" customWidth="1"/>
    <col min="12553" max="12795" width="9.140625" style="83"/>
    <col min="12796" max="12796" width="7.5703125" style="83" customWidth="1"/>
    <col min="12797" max="12797" width="37.7109375" style="83" customWidth="1"/>
    <col min="12798" max="12798" width="15.7109375" style="83" customWidth="1"/>
    <col min="12799" max="12799" width="11.7109375" style="83" customWidth="1"/>
    <col min="12800" max="12802" width="15.7109375" style="83" customWidth="1"/>
    <col min="12803" max="12803" width="30.7109375" style="83" customWidth="1"/>
    <col min="12804" max="12804" width="13.7109375" style="83" customWidth="1"/>
    <col min="12805" max="12805" width="20.140625" style="83" customWidth="1"/>
    <col min="12806" max="12806" width="17.28515625" style="83" customWidth="1"/>
    <col min="12807" max="12807" width="17.7109375" style="83" customWidth="1"/>
    <col min="12808" max="12808" width="0" style="83" hidden="1" customWidth="1"/>
    <col min="12809" max="13051" width="9.140625" style="83"/>
    <col min="13052" max="13052" width="7.5703125" style="83" customWidth="1"/>
    <col min="13053" max="13053" width="37.7109375" style="83" customWidth="1"/>
    <col min="13054" max="13054" width="15.7109375" style="83" customWidth="1"/>
    <col min="13055" max="13055" width="11.7109375" style="83" customWidth="1"/>
    <col min="13056" max="13058" width="15.7109375" style="83" customWidth="1"/>
    <col min="13059" max="13059" width="30.7109375" style="83" customWidth="1"/>
    <col min="13060" max="13060" width="13.7109375" style="83" customWidth="1"/>
    <col min="13061" max="13061" width="20.140625" style="83" customWidth="1"/>
    <col min="13062" max="13062" width="17.28515625" style="83" customWidth="1"/>
    <col min="13063" max="13063" width="17.7109375" style="83" customWidth="1"/>
    <col min="13064" max="13064" width="0" style="83" hidden="1" customWidth="1"/>
    <col min="13065" max="13307" width="9.140625" style="83"/>
    <col min="13308" max="13308" width="7.5703125" style="83" customWidth="1"/>
    <col min="13309" max="13309" width="37.7109375" style="83" customWidth="1"/>
    <col min="13310" max="13310" width="15.7109375" style="83" customWidth="1"/>
    <col min="13311" max="13311" width="11.7109375" style="83" customWidth="1"/>
    <col min="13312" max="13314" width="15.7109375" style="83" customWidth="1"/>
    <col min="13315" max="13315" width="30.7109375" style="83" customWidth="1"/>
    <col min="13316" max="13316" width="13.7109375" style="83" customWidth="1"/>
    <col min="13317" max="13317" width="20.140625" style="83" customWidth="1"/>
    <col min="13318" max="13318" width="17.28515625" style="83" customWidth="1"/>
    <col min="13319" max="13319" width="17.7109375" style="83" customWidth="1"/>
    <col min="13320" max="13320" width="0" style="83" hidden="1" customWidth="1"/>
    <col min="13321" max="13563" width="9.140625" style="83"/>
    <col min="13564" max="13564" width="7.5703125" style="83" customWidth="1"/>
    <col min="13565" max="13565" width="37.7109375" style="83" customWidth="1"/>
    <col min="13566" max="13566" width="15.7109375" style="83" customWidth="1"/>
    <col min="13567" max="13567" width="11.7109375" style="83" customWidth="1"/>
    <col min="13568" max="13570" width="15.7109375" style="83" customWidth="1"/>
    <col min="13571" max="13571" width="30.7109375" style="83" customWidth="1"/>
    <col min="13572" max="13572" width="13.7109375" style="83" customWidth="1"/>
    <col min="13573" max="13573" width="20.140625" style="83" customWidth="1"/>
    <col min="13574" max="13574" width="17.28515625" style="83" customWidth="1"/>
    <col min="13575" max="13575" width="17.7109375" style="83" customWidth="1"/>
    <col min="13576" max="13576" width="0" style="83" hidden="1" customWidth="1"/>
    <col min="13577" max="13819" width="9.140625" style="83"/>
    <col min="13820" max="13820" width="7.5703125" style="83" customWidth="1"/>
    <col min="13821" max="13821" width="37.7109375" style="83" customWidth="1"/>
    <col min="13822" max="13822" width="15.7109375" style="83" customWidth="1"/>
    <col min="13823" max="13823" width="11.7109375" style="83" customWidth="1"/>
    <col min="13824" max="13826" width="15.7109375" style="83" customWidth="1"/>
    <col min="13827" max="13827" width="30.7109375" style="83" customWidth="1"/>
    <col min="13828" max="13828" width="13.7109375" style="83" customWidth="1"/>
    <col min="13829" max="13829" width="20.140625" style="83" customWidth="1"/>
    <col min="13830" max="13830" width="17.28515625" style="83" customWidth="1"/>
    <col min="13831" max="13831" width="17.7109375" style="83" customWidth="1"/>
    <col min="13832" max="13832" width="0" style="83" hidden="1" customWidth="1"/>
    <col min="13833" max="14075" width="9.140625" style="83"/>
    <col min="14076" max="14076" width="7.5703125" style="83" customWidth="1"/>
    <col min="14077" max="14077" width="37.7109375" style="83" customWidth="1"/>
    <col min="14078" max="14078" width="15.7109375" style="83" customWidth="1"/>
    <col min="14079" max="14079" width="11.7109375" style="83" customWidth="1"/>
    <col min="14080" max="14082" width="15.7109375" style="83" customWidth="1"/>
    <col min="14083" max="14083" width="30.7109375" style="83" customWidth="1"/>
    <col min="14084" max="14084" width="13.7109375" style="83" customWidth="1"/>
    <col min="14085" max="14085" width="20.140625" style="83" customWidth="1"/>
    <col min="14086" max="14086" width="17.28515625" style="83" customWidth="1"/>
    <col min="14087" max="14087" width="17.7109375" style="83" customWidth="1"/>
    <col min="14088" max="14088" width="0" style="83" hidden="1" customWidth="1"/>
    <col min="14089" max="14331" width="9.140625" style="83"/>
    <col min="14332" max="14332" width="7.5703125" style="83" customWidth="1"/>
    <col min="14333" max="14333" width="37.7109375" style="83" customWidth="1"/>
    <col min="14334" max="14334" width="15.7109375" style="83" customWidth="1"/>
    <col min="14335" max="14335" width="11.7109375" style="83" customWidth="1"/>
    <col min="14336" max="14338" width="15.7109375" style="83" customWidth="1"/>
    <col min="14339" max="14339" width="30.7109375" style="83" customWidth="1"/>
    <col min="14340" max="14340" width="13.7109375" style="83" customWidth="1"/>
    <col min="14341" max="14341" width="20.140625" style="83" customWidth="1"/>
    <col min="14342" max="14342" width="17.28515625" style="83" customWidth="1"/>
    <col min="14343" max="14343" width="17.7109375" style="83" customWidth="1"/>
    <col min="14344" max="14344" width="0" style="83" hidden="1" customWidth="1"/>
    <col min="14345" max="14587" width="9.140625" style="83"/>
    <col min="14588" max="14588" width="7.5703125" style="83" customWidth="1"/>
    <col min="14589" max="14589" width="37.7109375" style="83" customWidth="1"/>
    <col min="14590" max="14590" width="15.7109375" style="83" customWidth="1"/>
    <col min="14591" max="14591" width="11.7109375" style="83" customWidth="1"/>
    <col min="14592" max="14594" width="15.7109375" style="83" customWidth="1"/>
    <col min="14595" max="14595" width="30.7109375" style="83" customWidth="1"/>
    <col min="14596" max="14596" width="13.7109375" style="83" customWidth="1"/>
    <col min="14597" max="14597" width="20.140625" style="83" customWidth="1"/>
    <col min="14598" max="14598" width="17.28515625" style="83" customWidth="1"/>
    <col min="14599" max="14599" width="17.7109375" style="83" customWidth="1"/>
    <col min="14600" max="14600" width="0" style="83" hidden="1" customWidth="1"/>
    <col min="14601" max="14843" width="9.140625" style="83"/>
    <col min="14844" max="14844" width="7.5703125" style="83" customWidth="1"/>
    <col min="14845" max="14845" width="37.7109375" style="83" customWidth="1"/>
    <col min="14846" max="14846" width="15.7109375" style="83" customWidth="1"/>
    <col min="14847" max="14847" width="11.7109375" style="83" customWidth="1"/>
    <col min="14848" max="14850" width="15.7109375" style="83" customWidth="1"/>
    <col min="14851" max="14851" width="30.7109375" style="83" customWidth="1"/>
    <col min="14852" max="14852" width="13.7109375" style="83" customWidth="1"/>
    <col min="14853" max="14853" width="20.140625" style="83" customWidth="1"/>
    <col min="14854" max="14854" width="17.28515625" style="83" customWidth="1"/>
    <col min="14855" max="14855" width="17.7109375" style="83" customWidth="1"/>
    <col min="14856" max="14856" width="0" style="83" hidden="1" customWidth="1"/>
    <col min="14857" max="15099" width="9.140625" style="83"/>
    <col min="15100" max="15100" width="7.5703125" style="83" customWidth="1"/>
    <col min="15101" max="15101" width="37.7109375" style="83" customWidth="1"/>
    <col min="15102" max="15102" width="15.7109375" style="83" customWidth="1"/>
    <col min="15103" max="15103" width="11.7109375" style="83" customWidth="1"/>
    <col min="15104" max="15106" width="15.7109375" style="83" customWidth="1"/>
    <col min="15107" max="15107" width="30.7109375" style="83" customWidth="1"/>
    <col min="15108" max="15108" width="13.7109375" style="83" customWidth="1"/>
    <col min="15109" max="15109" width="20.140625" style="83" customWidth="1"/>
    <col min="15110" max="15110" width="17.28515625" style="83" customWidth="1"/>
    <col min="15111" max="15111" width="17.7109375" style="83" customWidth="1"/>
    <col min="15112" max="15112" width="0" style="83" hidden="1" customWidth="1"/>
    <col min="15113" max="15355" width="9.140625" style="83"/>
    <col min="15356" max="15356" width="7.5703125" style="83" customWidth="1"/>
    <col min="15357" max="15357" width="37.7109375" style="83" customWidth="1"/>
    <col min="15358" max="15358" width="15.7109375" style="83" customWidth="1"/>
    <col min="15359" max="15359" width="11.7109375" style="83" customWidth="1"/>
    <col min="15360" max="15362" width="15.7109375" style="83" customWidth="1"/>
    <col min="15363" max="15363" width="30.7109375" style="83" customWidth="1"/>
    <col min="15364" max="15364" width="13.7109375" style="83" customWidth="1"/>
    <col min="15365" max="15365" width="20.140625" style="83" customWidth="1"/>
    <col min="15366" max="15366" width="17.28515625" style="83" customWidth="1"/>
    <col min="15367" max="15367" width="17.7109375" style="83" customWidth="1"/>
    <col min="15368" max="15368" width="0" style="83" hidden="1" customWidth="1"/>
    <col min="15369" max="15611" width="9.140625" style="83"/>
    <col min="15612" max="15612" width="7.5703125" style="83" customWidth="1"/>
    <col min="15613" max="15613" width="37.7109375" style="83" customWidth="1"/>
    <col min="15614" max="15614" width="15.7109375" style="83" customWidth="1"/>
    <col min="15615" max="15615" width="11.7109375" style="83" customWidth="1"/>
    <col min="15616" max="15618" width="15.7109375" style="83" customWidth="1"/>
    <col min="15619" max="15619" width="30.7109375" style="83" customWidth="1"/>
    <col min="15620" max="15620" width="13.7109375" style="83" customWidth="1"/>
    <col min="15621" max="15621" width="20.140625" style="83" customWidth="1"/>
    <col min="15622" max="15622" width="17.28515625" style="83" customWidth="1"/>
    <col min="15623" max="15623" width="17.7109375" style="83" customWidth="1"/>
    <col min="15624" max="15624" width="0" style="83" hidden="1" customWidth="1"/>
    <col min="15625" max="15867" width="9.140625" style="83"/>
    <col min="15868" max="15868" width="7.5703125" style="83" customWidth="1"/>
    <col min="15869" max="15869" width="37.7109375" style="83" customWidth="1"/>
    <col min="15870" max="15870" width="15.7109375" style="83" customWidth="1"/>
    <col min="15871" max="15871" width="11.7109375" style="83" customWidth="1"/>
    <col min="15872" max="15874" width="15.7109375" style="83" customWidth="1"/>
    <col min="15875" max="15875" width="30.7109375" style="83" customWidth="1"/>
    <col min="15876" max="15876" width="13.7109375" style="83" customWidth="1"/>
    <col min="15877" max="15877" width="20.140625" style="83" customWidth="1"/>
    <col min="15878" max="15878" width="17.28515625" style="83" customWidth="1"/>
    <col min="15879" max="15879" width="17.7109375" style="83" customWidth="1"/>
    <col min="15880" max="15880" width="0" style="83" hidden="1" customWidth="1"/>
    <col min="15881" max="16123" width="9.140625" style="83"/>
    <col min="16124" max="16124" width="7.5703125" style="83" customWidth="1"/>
    <col min="16125" max="16125" width="37.7109375" style="83" customWidth="1"/>
    <col min="16126" max="16126" width="15.7109375" style="83" customWidth="1"/>
    <col min="16127" max="16127" width="11.7109375" style="83" customWidth="1"/>
    <col min="16128" max="16130" width="15.7109375" style="83" customWidth="1"/>
    <col min="16131" max="16131" width="30.7109375" style="83" customWidth="1"/>
    <col min="16132" max="16132" width="13.7109375" style="83" customWidth="1"/>
    <col min="16133" max="16133" width="20.140625" style="83" customWidth="1"/>
    <col min="16134" max="16134" width="17.28515625" style="83" customWidth="1"/>
    <col min="16135" max="16135" width="17.7109375" style="83" customWidth="1"/>
    <col min="16136" max="16136" width="0" style="83" hidden="1" customWidth="1"/>
    <col min="16137" max="16384" width="9.140625" style="83"/>
  </cols>
  <sheetData>
    <row r="1" spans="1:8" ht="18.75" x14ac:dyDescent="0.3">
      <c r="A1" s="99"/>
      <c r="B1" s="945"/>
      <c r="C1" s="945"/>
      <c r="D1" s="945"/>
      <c r="E1" s="945"/>
      <c r="F1" s="945"/>
      <c r="G1" s="1023" t="s">
        <v>1847</v>
      </c>
    </row>
    <row r="2" spans="1:8" ht="21" customHeight="1" x14ac:dyDescent="0.25">
      <c r="A2" s="2359" t="s">
        <v>1848</v>
      </c>
      <c r="B2" s="2359"/>
      <c r="C2" s="2359"/>
      <c r="D2" s="2359"/>
      <c r="E2" s="2359"/>
      <c r="F2" s="2359"/>
      <c r="G2" s="2359"/>
    </row>
    <row r="3" spans="1:8" ht="21" customHeight="1" x14ac:dyDescent="0.25">
      <c r="A3" s="2359" t="s">
        <v>1635</v>
      </c>
      <c r="B3" s="2359"/>
      <c r="C3" s="2359"/>
      <c r="D3" s="2359"/>
      <c r="E3" s="2359"/>
      <c r="F3" s="2359"/>
      <c r="G3" s="2359"/>
    </row>
    <row r="4" spans="1:8" ht="18.75" customHeight="1" x14ac:dyDescent="0.25">
      <c r="A4" s="2359"/>
      <c r="B4" s="2359"/>
      <c r="C4" s="2359"/>
      <c r="D4" s="2359"/>
      <c r="E4" s="2359"/>
      <c r="F4" s="2359"/>
      <c r="G4" s="2359"/>
    </row>
    <row r="5" spans="1:8" ht="128.25" customHeight="1" x14ac:dyDescent="0.25">
      <c r="A5" s="1006" t="s">
        <v>1</v>
      </c>
      <c r="B5" s="1006" t="s">
        <v>1795</v>
      </c>
      <c r="C5" s="1006" t="s">
        <v>1663</v>
      </c>
      <c r="D5" s="1006" t="s">
        <v>1664</v>
      </c>
      <c r="E5" s="1006" t="s">
        <v>1712</v>
      </c>
      <c r="F5" s="1006" t="s">
        <v>1796</v>
      </c>
      <c r="G5" s="1006" t="s">
        <v>1666</v>
      </c>
    </row>
    <row r="6" spans="1:8" ht="21" customHeight="1" x14ac:dyDescent="0.25">
      <c r="A6" s="942">
        <v>1</v>
      </c>
      <c r="B6" s="942">
        <v>2</v>
      </c>
      <c r="C6" s="942">
        <v>3</v>
      </c>
      <c r="D6" s="942">
        <v>4</v>
      </c>
      <c r="E6" s="942">
        <v>5</v>
      </c>
      <c r="F6" s="942">
        <v>6</v>
      </c>
      <c r="G6" s="942">
        <v>7</v>
      </c>
    </row>
    <row r="7" spans="1:8" ht="24.75" customHeight="1" x14ac:dyDescent="0.25">
      <c r="A7" s="1024">
        <v>1</v>
      </c>
      <c r="B7" s="2580" t="s">
        <v>1108</v>
      </c>
      <c r="C7" s="2580"/>
      <c r="D7" s="2580"/>
      <c r="E7" s="2580"/>
      <c r="F7" s="2580"/>
      <c r="G7" s="2580"/>
    </row>
    <row r="8" spans="1:8" s="1025" customFormat="1" ht="46.5" customHeight="1" x14ac:dyDescent="0.25">
      <c r="A8" s="1063" t="s">
        <v>21</v>
      </c>
      <c r="B8" s="1068" t="s">
        <v>1898</v>
      </c>
      <c r="C8" s="1069" t="s">
        <v>1718</v>
      </c>
      <c r="D8" s="1070">
        <v>100</v>
      </c>
      <c r="E8" s="1070">
        <v>100</v>
      </c>
      <c r="F8" s="1071">
        <v>100</v>
      </c>
      <c r="G8" s="1061" t="s">
        <v>1849</v>
      </c>
      <c r="H8" s="1025">
        <f>F8/E8</f>
        <v>1</v>
      </c>
    </row>
    <row r="9" spans="1:8" s="1025" customFormat="1" ht="84" customHeight="1" x14ac:dyDescent="0.25">
      <c r="A9" s="1064" t="s">
        <v>26</v>
      </c>
      <c r="B9" s="1072" t="s">
        <v>1899</v>
      </c>
      <c r="C9" s="1073" t="s">
        <v>1718</v>
      </c>
      <c r="D9" s="1073">
        <v>109.6</v>
      </c>
      <c r="E9" s="1073">
        <v>107.2</v>
      </c>
      <c r="F9" s="1060">
        <v>103.3</v>
      </c>
      <c r="G9" s="2324" t="s">
        <v>2632</v>
      </c>
      <c r="H9" s="1025">
        <f t="shared" ref="H9:H15" si="0">F9/E9</f>
        <v>0.96361940298507454</v>
      </c>
    </row>
    <row r="10" spans="1:8" s="1025" customFormat="1" ht="75.75" customHeight="1" x14ac:dyDescent="0.25">
      <c r="A10" s="1064" t="s">
        <v>27</v>
      </c>
      <c r="B10" s="1072" t="s">
        <v>1897</v>
      </c>
      <c r="C10" s="1074" t="s">
        <v>1718</v>
      </c>
      <c r="D10" s="1074">
        <v>125.1</v>
      </c>
      <c r="E10" s="1074">
        <v>121.7</v>
      </c>
      <c r="F10" s="1062">
        <v>124.1</v>
      </c>
      <c r="G10" s="1061" t="s">
        <v>2352</v>
      </c>
      <c r="H10" s="1025">
        <v>0</v>
      </c>
    </row>
    <row r="11" spans="1:8" s="1025" customFormat="1" ht="116.25" customHeight="1" x14ac:dyDescent="0.25">
      <c r="A11" s="1064" t="s">
        <v>51</v>
      </c>
      <c r="B11" s="1072" t="s">
        <v>1900</v>
      </c>
      <c r="C11" s="1074" t="s">
        <v>1718</v>
      </c>
      <c r="D11" s="1075">
        <v>100</v>
      </c>
      <c r="E11" s="1075">
        <v>100</v>
      </c>
      <c r="F11" s="1051">
        <v>100</v>
      </c>
      <c r="G11" s="1076" t="s">
        <v>1850</v>
      </c>
      <c r="H11" s="1025" t="e">
        <f>#REF!/E11</f>
        <v>#REF!</v>
      </c>
    </row>
    <row r="12" spans="1:8" s="1025" customFormat="1" ht="66.75" customHeight="1" x14ac:dyDescent="0.25">
      <c r="A12" s="1065" t="s">
        <v>60</v>
      </c>
      <c r="B12" s="1072" t="s">
        <v>1901</v>
      </c>
      <c r="C12" s="1074" t="s">
        <v>1718</v>
      </c>
      <c r="D12" s="1074">
        <v>17.47</v>
      </c>
      <c r="E12" s="1074">
        <v>17.5</v>
      </c>
      <c r="F12" s="1075">
        <v>15</v>
      </c>
      <c r="G12" s="1077" t="s">
        <v>2351</v>
      </c>
    </row>
    <row r="13" spans="1:8" s="1025" customFormat="1" ht="44.25" customHeight="1" x14ac:dyDescent="0.25">
      <c r="A13" s="1819" t="s">
        <v>72</v>
      </c>
      <c r="B13" s="1820" t="s">
        <v>1902</v>
      </c>
      <c r="C13" s="1821" t="s">
        <v>1817</v>
      </c>
      <c r="D13" s="1822" t="s">
        <v>1903</v>
      </c>
      <c r="E13" s="1823" t="s">
        <v>1872</v>
      </c>
      <c r="F13" s="1823" t="s">
        <v>1872</v>
      </c>
      <c r="G13" s="1824" t="s">
        <v>2242</v>
      </c>
    </row>
    <row r="14" spans="1:8" s="1025" customFormat="1" ht="65.25" customHeight="1" x14ac:dyDescent="0.25">
      <c r="A14" s="1825" t="s">
        <v>330</v>
      </c>
      <c r="B14" s="1826" t="s">
        <v>1851</v>
      </c>
      <c r="C14" s="1827" t="s">
        <v>1716</v>
      </c>
      <c r="D14" s="1828">
        <v>2</v>
      </c>
      <c r="E14" s="1829">
        <v>0</v>
      </c>
      <c r="F14" s="1829">
        <v>0</v>
      </c>
      <c r="G14" s="1830" t="s">
        <v>2242</v>
      </c>
    </row>
    <row r="15" spans="1:8" s="1025" customFormat="1" ht="93.75" customHeight="1" x14ac:dyDescent="0.25">
      <c r="A15" s="1065" t="s">
        <v>351</v>
      </c>
      <c r="B15" s="1053" t="s">
        <v>1905</v>
      </c>
      <c r="C15" s="1054" t="s">
        <v>1718</v>
      </c>
      <c r="D15" s="1057">
        <v>100</v>
      </c>
      <c r="E15" s="1055">
        <v>0</v>
      </c>
      <c r="F15" s="1052">
        <v>0</v>
      </c>
      <c r="G15" s="1077" t="s">
        <v>2438</v>
      </c>
      <c r="H15" s="1025" t="e">
        <f t="shared" si="0"/>
        <v>#DIV/0!</v>
      </c>
    </row>
    <row r="16" spans="1:8" s="1025" customFormat="1" ht="105.75" customHeight="1" x14ac:dyDescent="0.25">
      <c r="A16" s="1065" t="s">
        <v>506</v>
      </c>
      <c r="B16" s="1053" t="s">
        <v>1906</v>
      </c>
      <c r="C16" s="1054" t="s">
        <v>1718</v>
      </c>
      <c r="D16" s="1057">
        <v>100</v>
      </c>
      <c r="E16" s="1055">
        <v>0</v>
      </c>
      <c r="F16" s="1052">
        <v>0</v>
      </c>
      <c r="G16" s="1076" t="s">
        <v>2438</v>
      </c>
    </row>
    <row r="17" spans="1:8" s="1025" customFormat="1" ht="98.25" customHeight="1" x14ac:dyDescent="0.25">
      <c r="A17" s="1065" t="s">
        <v>1118</v>
      </c>
      <c r="B17" s="1053" t="s">
        <v>1907</v>
      </c>
      <c r="C17" s="1054" t="s">
        <v>1718</v>
      </c>
      <c r="D17" s="1057">
        <v>50</v>
      </c>
      <c r="E17" s="1055">
        <v>0</v>
      </c>
      <c r="F17" s="1055">
        <v>0</v>
      </c>
      <c r="G17" s="1076" t="s">
        <v>2438</v>
      </c>
    </row>
    <row r="18" spans="1:8" s="1025" customFormat="1" ht="84" customHeight="1" x14ac:dyDescent="0.25">
      <c r="A18" s="1065" t="s">
        <v>1120</v>
      </c>
      <c r="B18" s="1053" t="s">
        <v>1908</v>
      </c>
      <c r="C18" s="1054" t="s">
        <v>1716</v>
      </c>
      <c r="D18" s="1057">
        <v>1</v>
      </c>
      <c r="E18" s="1057">
        <v>1</v>
      </c>
      <c r="F18" s="1057">
        <v>1</v>
      </c>
      <c r="G18" s="1076" t="s">
        <v>1850</v>
      </c>
    </row>
    <row r="19" spans="1:8" s="1025" customFormat="1" ht="123" customHeight="1" x14ac:dyDescent="0.25">
      <c r="A19" s="1065" t="s">
        <v>1214</v>
      </c>
      <c r="B19" s="1053" t="s">
        <v>1909</v>
      </c>
      <c r="C19" s="1054" t="s">
        <v>1716</v>
      </c>
      <c r="D19" s="1057">
        <v>1</v>
      </c>
      <c r="E19" s="1057">
        <v>1</v>
      </c>
      <c r="F19" s="1057">
        <v>1</v>
      </c>
      <c r="G19" s="1076" t="s">
        <v>1850</v>
      </c>
    </row>
    <row r="20" spans="1:8" ht="45.75" customHeight="1" x14ac:dyDescent="0.25">
      <c r="A20" s="1065" t="s">
        <v>1904</v>
      </c>
      <c r="B20" s="1053" t="s">
        <v>1910</v>
      </c>
      <c r="C20" s="1054" t="s">
        <v>1718</v>
      </c>
      <c r="D20" s="1059">
        <v>100</v>
      </c>
      <c r="E20" s="1057">
        <v>100</v>
      </c>
      <c r="F20" s="1057">
        <v>100</v>
      </c>
      <c r="G20" s="1076" t="s">
        <v>1850</v>
      </c>
    </row>
    <row r="21" spans="1:8" s="1025" customFormat="1" ht="24" customHeight="1" x14ac:dyDescent="0.25">
      <c r="A21" s="1066">
        <v>2</v>
      </c>
      <c r="B21" s="2577" t="s">
        <v>1132</v>
      </c>
      <c r="C21" s="2578"/>
      <c r="D21" s="2578"/>
      <c r="E21" s="2578"/>
      <c r="F21" s="2578"/>
      <c r="G21" s="2579"/>
      <c r="H21" s="1026" t="e">
        <f>F21/E21</f>
        <v>#DIV/0!</v>
      </c>
    </row>
    <row r="22" spans="1:8" s="1025" customFormat="1" ht="67.5" customHeight="1" x14ac:dyDescent="0.25">
      <c r="A22" s="1067" t="s">
        <v>66</v>
      </c>
      <c r="B22" s="1056" t="s">
        <v>1911</v>
      </c>
      <c r="C22" s="1054" t="s">
        <v>1718</v>
      </c>
      <c r="D22" s="1057">
        <v>100</v>
      </c>
      <c r="E22" s="1057">
        <v>100</v>
      </c>
      <c r="F22" s="1057">
        <v>94</v>
      </c>
      <c r="G22" s="1058" t="s">
        <v>1912</v>
      </c>
      <c r="H22" s="1025">
        <f t="shared" ref="H22:H23" si="1">F22/E22</f>
        <v>0.94</v>
      </c>
    </row>
    <row r="23" spans="1:8" s="1025" customFormat="1" ht="56.25" customHeight="1" x14ac:dyDescent="0.25">
      <c r="A23" s="1825" t="s">
        <v>22</v>
      </c>
      <c r="B23" s="1827" t="s">
        <v>1913</v>
      </c>
      <c r="C23" s="1831" t="s">
        <v>1718</v>
      </c>
      <c r="D23" s="1832">
        <v>80</v>
      </c>
      <c r="E23" s="1832">
        <v>79</v>
      </c>
      <c r="F23" s="1832">
        <v>79</v>
      </c>
      <c r="G23" s="1830" t="s">
        <v>1850</v>
      </c>
      <c r="H23" s="1026">
        <f t="shared" si="1"/>
        <v>1</v>
      </c>
    </row>
  </sheetData>
  <mergeCells count="5">
    <mergeCell ref="B21:G21"/>
    <mergeCell ref="A2:G2"/>
    <mergeCell ref="A3:G3"/>
    <mergeCell ref="A4:G4"/>
    <mergeCell ref="B7:G7"/>
  </mergeCells>
  <pageMargins left="0.78740157480314965" right="0.39370078740157483" top="0.78740157480314965" bottom="0.78740157480314965" header="0.51181102362204722" footer="0.39370078740157483"/>
  <pageSetup paperSize="9" scale="62" firstPageNumber="55" fitToWidth="0" orientation="landscape" useFirstPageNumber="1" r:id="rId1"/>
  <headerFooter alignWithMargins="0">
    <oddFooter>&amp;R&amp;"Times New Roman,обычный"&amp;14&amp;P</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7E76-882F-45D7-A728-E5C2733B21AD}">
  <sheetPr>
    <tabColor rgb="FFFFFF00"/>
  </sheetPr>
  <dimension ref="A1:N169"/>
  <sheetViews>
    <sheetView topLeftCell="A140" zoomScale="70" zoomScaleNormal="70" zoomScalePageLayoutView="70" workbookViewId="0">
      <selection activeCell="D144" sqref="D144"/>
    </sheetView>
  </sheetViews>
  <sheetFormatPr defaultColWidth="11.42578125" defaultRowHeight="18" x14ac:dyDescent="0.25"/>
  <cols>
    <col min="1" max="1" width="7.28515625" style="56" customWidth="1"/>
    <col min="2" max="2" width="40.42578125" style="88" customWidth="1"/>
    <col min="3" max="3" width="21.85546875" style="88" customWidth="1"/>
    <col min="4" max="4" width="18.42578125" style="56" customWidth="1"/>
    <col min="5" max="5" width="16.28515625" style="56" customWidth="1"/>
    <col min="6" max="6" width="13.7109375" style="56" customWidth="1"/>
    <col min="7" max="7" width="42" style="89" customWidth="1"/>
    <col min="8" max="8" width="14.7109375" style="56" customWidth="1"/>
    <col min="9" max="9" width="10.5703125" style="56" customWidth="1"/>
    <col min="10" max="10" width="24.42578125" style="90" customWidth="1"/>
    <col min="11" max="256" width="11.42578125" style="56"/>
    <col min="257" max="257" width="8.7109375" style="56" customWidth="1"/>
    <col min="258" max="258" width="45.7109375" style="56" customWidth="1"/>
    <col min="259" max="259" width="15.7109375" style="56" customWidth="1"/>
    <col min="260" max="261" width="17.7109375" style="56" customWidth="1"/>
    <col min="262" max="262" width="15.28515625" style="56" customWidth="1"/>
    <col min="263" max="263" width="35.7109375" style="56" customWidth="1"/>
    <col min="264" max="264" width="17.7109375" style="56" customWidth="1"/>
    <col min="265" max="265" width="15.28515625" style="56" customWidth="1"/>
    <col min="266" max="266" width="30.7109375" style="56" customWidth="1"/>
    <col min="267" max="512" width="11.42578125" style="56"/>
    <col min="513" max="513" width="8.7109375" style="56" customWidth="1"/>
    <col min="514" max="514" width="45.7109375" style="56" customWidth="1"/>
    <col min="515" max="515" width="15.7109375" style="56" customWidth="1"/>
    <col min="516" max="517" width="17.7109375" style="56" customWidth="1"/>
    <col min="518" max="518" width="15.28515625" style="56" customWidth="1"/>
    <col min="519" max="519" width="35.7109375" style="56" customWidth="1"/>
    <col min="520" max="520" width="17.7109375" style="56" customWidth="1"/>
    <col min="521" max="521" width="15.28515625" style="56" customWidth="1"/>
    <col min="522" max="522" width="30.7109375" style="56" customWidth="1"/>
    <col min="523" max="768" width="11.42578125" style="56"/>
    <col min="769" max="769" width="8.7109375" style="56" customWidth="1"/>
    <col min="770" max="770" width="45.7109375" style="56" customWidth="1"/>
    <col min="771" max="771" width="15.7109375" style="56" customWidth="1"/>
    <col min="772" max="773" width="17.7109375" style="56" customWidth="1"/>
    <col min="774" max="774" width="15.28515625" style="56" customWidth="1"/>
    <col min="775" max="775" width="35.7109375" style="56" customWidth="1"/>
    <col min="776" max="776" width="17.7109375" style="56" customWidth="1"/>
    <col min="777" max="777" width="15.28515625" style="56" customWidth="1"/>
    <col min="778" max="778" width="30.7109375" style="56" customWidth="1"/>
    <col min="779" max="1024" width="11.42578125" style="56"/>
    <col min="1025" max="1025" width="8.7109375" style="56" customWidth="1"/>
    <col min="1026" max="1026" width="45.7109375" style="56" customWidth="1"/>
    <col min="1027" max="1027" width="15.7109375" style="56" customWidth="1"/>
    <col min="1028" max="1029" width="17.7109375" style="56" customWidth="1"/>
    <col min="1030" max="1030" width="15.28515625" style="56" customWidth="1"/>
    <col min="1031" max="1031" width="35.7109375" style="56" customWidth="1"/>
    <col min="1032" max="1032" width="17.7109375" style="56" customWidth="1"/>
    <col min="1033" max="1033" width="15.28515625" style="56" customWidth="1"/>
    <col min="1034" max="1034" width="30.7109375" style="56" customWidth="1"/>
    <col min="1035" max="1280" width="11.42578125" style="56"/>
    <col min="1281" max="1281" width="8.7109375" style="56" customWidth="1"/>
    <col min="1282" max="1282" width="45.7109375" style="56" customWidth="1"/>
    <col min="1283" max="1283" width="15.7109375" style="56" customWidth="1"/>
    <col min="1284" max="1285" width="17.7109375" style="56" customWidth="1"/>
    <col min="1286" max="1286" width="15.28515625" style="56" customWidth="1"/>
    <col min="1287" max="1287" width="35.7109375" style="56" customWidth="1"/>
    <col min="1288" max="1288" width="17.7109375" style="56" customWidth="1"/>
    <col min="1289" max="1289" width="15.28515625" style="56" customWidth="1"/>
    <col min="1290" max="1290" width="30.7109375" style="56" customWidth="1"/>
    <col min="1291" max="1536" width="11.42578125" style="56"/>
    <col min="1537" max="1537" width="8.7109375" style="56" customWidth="1"/>
    <col min="1538" max="1538" width="45.7109375" style="56" customWidth="1"/>
    <col min="1539" max="1539" width="15.7109375" style="56" customWidth="1"/>
    <col min="1540" max="1541" width="17.7109375" style="56" customWidth="1"/>
    <col min="1542" max="1542" width="15.28515625" style="56" customWidth="1"/>
    <col min="1543" max="1543" width="35.7109375" style="56" customWidth="1"/>
    <col min="1544" max="1544" width="17.7109375" style="56" customWidth="1"/>
    <col min="1545" max="1545" width="15.28515625" style="56" customWidth="1"/>
    <col min="1546" max="1546" width="30.7109375" style="56" customWidth="1"/>
    <col min="1547" max="1792" width="11.42578125" style="56"/>
    <col min="1793" max="1793" width="8.7109375" style="56" customWidth="1"/>
    <col min="1794" max="1794" width="45.7109375" style="56" customWidth="1"/>
    <col min="1795" max="1795" width="15.7109375" style="56" customWidth="1"/>
    <col min="1796" max="1797" width="17.7109375" style="56" customWidth="1"/>
    <col min="1798" max="1798" width="15.28515625" style="56" customWidth="1"/>
    <col min="1799" max="1799" width="35.7109375" style="56" customWidth="1"/>
    <col min="1800" max="1800" width="17.7109375" style="56" customWidth="1"/>
    <col min="1801" max="1801" width="15.28515625" style="56" customWidth="1"/>
    <col min="1802" max="1802" width="30.7109375" style="56" customWidth="1"/>
    <col min="1803" max="2048" width="11.42578125" style="56"/>
    <col min="2049" max="2049" width="8.7109375" style="56" customWidth="1"/>
    <col min="2050" max="2050" width="45.7109375" style="56" customWidth="1"/>
    <col min="2051" max="2051" width="15.7109375" style="56" customWidth="1"/>
    <col min="2052" max="2053" width="17.7109375" style="56" customWidth="1"/>
    <col min="2054" max="2054" width="15.28515625" style="56" customWidth="1"/>
    <col min="2055" max="2055" width="35.7109375" style="56" customWidth="1"/>
    <col min="2056" max="2056" width="17.7109375" style="56" customWidth="1"/>
    <col min="2057" max="2057" width="15.28515625" style="56" customWidth="1"/>
    <col min="2058" max="2058" width="30.7109375" style="56" customWidth="1"/>
    <col min="2059" max="2304" width="11.42578125" style="56"/>
    <col min="2305" max="2305" width="8.7109375" style="56" customWidth="1"/>
    <col min="2306" max="2306" width="45.7109375" style="56" customWidth="1"/>
    <col min="2307" max="2307" width="15.7109375" style="56" customWidth="1"/>
    <col min="2308" max="2309" width="17.7109375" style="56" customWidth="1"/>
    <col min="2310" max="2310" width="15.28515625" style="56" customWidth="1"/>
    <col min="2311" max="2311" width="35.7109375" style="56" customWidth="1"/>
    <col min="2312" max="2312" width="17.7109375" style="56" customWidth="1"/>
    <col min="2313" max="2313" width="15.28515625" style="56" customWidth="1"/>
    <col min="2314" max="2314" width="30.7109375" style="56" customWidth="1"/>
    <col min="2315" max="2560" width="11.42578125" style="56"/>
    <col min="2561" max="2561" width="8.7109375" style="56" customWidth="1"/>
    <col min="2562" max="2562" width="45.7109375" style="56" customWidth="1"/>
    <col min="2563" max="2563" width="15.7109375" style="56" customWidth="1"/>
    <col min="2564" max="2565" width="17.7109375" style="56" customWidth="1"/>
    <col min="2566" max="2566" width="15.28515625" style="56" customWidth="1"/>
    <col min="2567" max="2567" width="35.7109375" style="56" customWidth="1"/>
    <col min="2568" max="2568" width="17.7109375" style="56" customWidth="1"/>
    <col min="2569" max="2569" width="15.28515625" style="56" customWidth="1"/>
    <col min="2570" max="2570" width="30.7109375" style="56" customWidth="1"/>
    <col min="2571" max="2816" width="11.42578125" style="56"/>
    <col min="2817" max="2817" width="8.7109375" style="56" customWidth="1"/>
    <col min="2818" max="2818" width="45.7109375" style="56" customWidth="1"/>
    <col min="2819" max="2819" width="15.7109375" style="56" customWidth="1"/>
    <col min="2820" max="2821" width="17.7109375" style="56" customWidth="1"/>
    <col min="2822" max="2822" width="15.28515625" style="56" customWidth="1"/>
    <col min="2823" max="2823" width="35.7109375" style="56" customWidth="1"/>
    <col min="2824" max="2824" width="17.7109375" style="56" customWidth="1"/>
    <col min="2825" max="2825" width="15.28515625" style="56" customWidth="1"/>
    <col min="2826" max="2826" width="30.7109375" style="56" customWidth="1"/>
    <col min="2827" max="3072" width="11.42578125" style="56"/>
    <col min="3073" max="3073" width="8.7109375" style="56" customWidth="1"/>
    <col min="3074" max="3074" width="45.7109375" style="56" customWidth="1"/>
    <col min="3075" max="3075" width="15.7109375" style="56" customWidth="1"/>
    <col min="3076" max="3077" width="17.7109375" style="56" customWidth="1"/>
    <col min="3078" max="3078" width="15.28515625" style="56" customWidth="1"/>
    <col min="3079" max="3079" width="35.7109375" style="56" customWidth="1"/>
    <col min="3080" max="3080" width="17.7109375" style="56" customWidth="1"/>
    <col min="3081" max="3081" width="15.28515625" style="56" customWidth="1"/>
    <col min="3082" max="3082" width="30.7109375" style="56" customWidth="1"/>
    <col min="3083" max="3328" width="11.42578125" style="56"/>
    <col min="3329" max="3329" width="8.7109375" style="56" customWidth="1"/>
    <col min="3330" max="3330" width="45.7109375" style="56" customWidth="1"/>
    <col min="3331" max="3331" width="15.7109375" style="56" customWidth="1"/>
    <col min="3332" max="3333" width="17.7109375" style="56" customWidth="1"/>
    <col min="3334" max="3334" width="15.28515625" style="56" customWidth="1"/>
    <col min="3335" max="3335" width="35.7109375" style="56" customWidth="1"/>
    <col min="3336" max="3336" width="17.7109375" style="56" customWidth="1"/>
    <col min="3337" max="3337" width="15.28515625" style="56" customWidth="1"/>
    <col min="3338" max="3338" width="30.7109375" style="56" customWidth="1"/>
    <col min="3339" max="3584" width="11.42578125" style="56"/>
    <col min="3585" max="3585" width="8.7109375" style="56" customWidth="1"/>
    <col min="3586" max="3586" width="45.7109375" style="56" customWidth="1"/>
    <col min="3587" max="3587" width="15.7109375" style="56" customWidth="1"/>
    <col min="3588" max="3589" width="17.7109375" style="56" customWidth="1"/>
    <col min="3590" max="3590" width="15.28515625" style="56" customWidth="1"/>
    <col min="3591" max="3591" width="35.7109375" style="56" customWidth="1"/>
    <col min="3592" max="3592" width="17.7109375" style="56" customWidth="1"/>
    <col min="3593" max="3593" width="15.28515625" style="56" customWidth="1"/>
    <col min="3594" max="3594" width="30.7109375" style="56" customWidth="1"/>
    <col min="3595" max="3840" width="11.42578125" style="56"/>
    <col min="3841" max="3841" width="8.7109375" style="56" customWidth="1"/>
    <col min="3842" max="3842" width="45.7109375" style="56" customWidth="1"/>
    <col min="3843" max="3843" width="15.7109375" style="56" customWidth="1"/>
    <col min="3844" max="3845" width="17.7109375" style="56" customWidth="1"/>
    <col min="3846" max="3846" width="15.28515625" style="56" customWidth="1"/>
    <col min="3847" max="3847" width="35.7109375" style="56" customWidth="1"/>
    <col min="3848" max="3848" width="17.7109375" style="56" customWidth="1"/>
    <col min="3849" max="3849" width="15.28515625" style="56" customWidth="1"/>
    <col min="3850" max="3850" width="30.7109375" style="56" customWidth="1"/>
    <col min="3851" max="4096" width="11.42578125" style="56"/>
    <col min="4097" max="4097" width="8.7109375" style="56" customWidth="1"/>
    <col min="4098" max="4098" width="45.7109375" style="56" customWidth="1"/>
    <col min="4099" max="4099" width="15.7109375" style="56" customWidth="1"/>
    <col min="4100" max="4101" width="17.7109375" style="56" customWidth="1"/>
    <col min="4102" max="4102" width="15.28515625" style="56" customWidth="1"/>
    <col min="4103" max="4103" width="35.7109375" style="56" customWidth="1"/>
    <col min="4104" max="4104" width="17.7109375" style="56" customWidth="1"/>
    <col min="4105" max="4105" width="15.28515625" style="56" customWidth="1"/>
    <col min="4106" max="4106" width="30.7109375" style="56" customWidth="1"/>
    <col min="4107" max="4352" width="11.42578125" style="56"/>
    <col min="4353" max="4353" width="8.7109375" style="56" customWidth="1"/>
    <col min="4354" max="4354" width="45.7109375" style="56" customWidth="1"/>
    <col min="4355" max="4355" width="15.7109375" style="56" customWidth="1"/>
    <col min="4356" max="4357" width="17.7109375" style="56" customWidth="1"/>
    <col min="4358" max="4358" width="15.28515625" style="56" customWidth="1"/>
    <col min="4359" max="4359" width="35.7109375" style="56" customWidth="1"/>
    <col min="4360" max="4360" width="17.7109375" style="56" customWidth="1"/>
    <col min="4361" max="4361" width="15.28515625" style="56" customWidth="1"/>
    <col min="4362" max="4362" width="30.7109375" style="56" customWidth="1"/>
    <col min="4363" max="4608" width="11.42578125" style="56"/>
    <col min="4609" max="4609" width="8.7109375" style="56" customWidth="1"/>
    <col min="4610" max="4610" width="45.7109375" style="56" customWidth="1"/>
    <col min="4611" max="4611" width="15.7109375" style="56" customWidth="1"/>
    <col min="4612" max="4613" width="17.7109375" style="56" customWidth="1"/>
    <col min="4614" max="4614" width="15.28515625" style="56" customWidth="1"/>
    <col min="4615" max="4615" width="35.7109375" style="56" customWidth="1"/>
    <col min="4616" max="4616" width="17.7109375" style="56" customWidth="1"/>
    <col min="4617" max="4617" width="15.28515625" style="56" customWidth="1"/>
    <col min="4618" max="4618" width="30.7109375" style="56" customWidth="1"/>
    <col min="4619" max="4864" width="11.42578125" style="56"/>
    <col min="4865" max="4865" width="8.7109375" style="56" customWidth="1"/>
    <col min="4866" max="4866" width="45.7109375" style="56" customWidth="1"/>
    <col min="4867" max="4867" width="15.7109375" style="56" customWidth="1"/>
    <col min="4868" max="4869" width="17.7109375" style="56" customWidth="1"/>
    <col min="4870" max="4870" width="15.28515625" style="56" customWidth="1"/>
    <col min="4871" max="4871" width="35.7109375" style="56" customWidth="1"/>
    <col min="4872" max="4872" width="17.7109375" style="56" customWidth="1"/>
    <col min="4873" max="4873" width="15.28515625" style="56" customWidth="1"/>
    <col min="4874" max="4874" width="30.7109375" style="56" customWidth="1"/>
    <col min="4875" max="5120" width="11.42578125" style="56"/>
    <col min="5121" max="5121" width="8.7109375" style="56" customWidth="1"/>
    <col min="5122" max="5122" width="45.7109375" style="56" customWidth="1"/>
    <col min="5123" max="5123" width="15.7109375" style="56" customWidth="1"/>
    <col min="5124" max="5125" width="17.7109375" style="56" customWidth="1"/>
    <col min="5126" max="5126" width="15.28515625" style="56" customWidth="1"/>
    <col min="5127" max="5127" width="35.7109375" style="56" customWidth="1"/>
    <col min="5128" max="5128" width="17.7109375" style="56" customWidth="1"/>
    <col min="5129" max="5129" width="15.28515625" style="56" customWidth="1"/>
    <col min="5130" max="5130" width="30.7109375" style="56" customWidth="1"/>
    <col min="5131" max="5376" width="11.42578125" style="56"/>
    <col min="5377" max="5377" width="8.7109375" style="56" customWidth="1"/>
    <col min="5378" max="5378" width="45.7109375" style="56" customWidth="1"/>
    <col min="5379" max="5379" width="15.7109375" style="56" customWidth="1"/>
    <col min="5380" max="5381" width="17.7109375" style="56" customWidth="1"/>
    <col min="5382" max="5382" width="15.28515625" style="56" customWidth="1"/>
    <col min="5383" max="5383" width="35.7109375" style="56" customWidth="1"/>
    <col min="5384" max="5384" width="17.7109375" style="56" customWidth="1"/>
    <col min="5385" max="5385" width="15.28515625" style="56" customWidth="1"/>
    <col min="5386" max="5386" width="30.7109375" style="56" customWidth="1"/>
    <col min="5387" max="5632" width="11.42578125" style="56"/>
    <col min="5633" max="5633" width="8.7109375" style="56" customWidth="1"/>
    <col min="5634" max="5634" width="45.7109375" style="56" customWidth="1"/>
    <col min="5635" max="5635" width="15.7109375" style="56" customWidth="1"/>
    <col min="5636" max="5637" width="17.7109375" style="56" customWidth="1"/>
    <col min="5638" max="5638" width="15.28515625" style="56" customWidth="1"/>
    <col min="5639" max="5639" width="35.7109375" style="56" customWidth="1"/>
    <col min="5640" max="5640" width="17.7109375" style="56" customWidth="1"/>
    <col min="5641" max="5641" width="15.28515625" style="56" customWidth="1"/>
    <col min="5642" max="5642" width="30.7109375" style="56" customWidth="1"/>
    <col min="5643" max="5888" width="11.42578125" style="56"/>
    <col min="5889" max="5889" width="8.7109375" style="56" customWidth="1"/>
    <col min="5890" max="5890" width="45.7109375" style="56" customWidth="1"/>
    <col min="5891" max="5891" width="15.7109375" style="56" customWidth="1"/>
    <col min="5892" max="5893" width="17.7109375" style="56" customWidth="1"/>
    <col min="5894" max="5894" width="15.28515625" style="56" customWidth="1"/>
    <col min="5895" max="5895" width="35.7109375" style="56" customWidth="1"/>
    <col min="5896" max="5896" width="17.7109375" style="56" customWidth="1"/>
    <col min="5897" max="5897" width="15.28515625" style="56" customWidth="1"/>
    <col min="5898" max="5898" width="30.7109375" style="56" customWidth="1"/>
    <col min="5899" max="6144" width="11.42578125" style="56"/>
    <col min="6145" max="6145" width="8.7109375" style="56" customWidth="1"/>
    <col min="6146" max="6146" width="45.7109375" style="56" customWidth="1"/>
    <col min="6147" max="6147" width="15.7109375" style="56" customWidth="1"/>
    <col min="6148" max="6149" width="17.7109375" style="56" customWidth="1"/>
    <col min="6150" max="6150" width="15.28515625" style="56" customWidth="1"/>
    <col min="6151" max="6151" width="35.7109375" style="56" customWidth="1"/>
    <col min="6152" max="6152" width="17.7109375" style="56" customWidth="1"/>
    <col min="6153" max="6153" width="15.28515625" style="56" customWidth="1"/>
    <col min="6154" max="6154" width="30.7109375" style="56" customWidth="1"/>
    <col min="6155" max="6400" width="11.42578125" style="56"/>
    <col min="6401" max="6401" width="8.7109375" style="56" customWidth="1"/>
    <col min="6402" max="6402" width="45.7109375" style="56" customWidth="1"/>
    <col min="6403" max="6403" width="15.7109375" style="56" customWidth="1"/>
    <col min="6404" max="6405" width="17.7109375" style="56" customWidth="1"/>
    <col min="6406" max="6406" width="15.28515625" style="56" customWidth="1"/>
    <col min="6407" max="6407" width="35.7109375" style="56" customWidth="1"/>
    <col min="6408" max="6408" width="17.7109375" style="56" customWidth="1"/>
    <col min="6409" max="6409" width="15.28515625" style="56" customWidth="1"/>
    <col min="6410" max="6410" width="30.7109375" style="56" customWidth="1"/>
    <col min="6411" max="6656" width="11.42578125" style="56"/>
    <col min="6657" max="6657" width="8.7109375" style="56" customWidth="1"/>
    <col min="6658" max="6658" width="45.7109375" style="56" customWidth="1"/>
    <col min="6659" max="6659" width="15.7109375" style="56" customWidth="1"/>
    <col min="6660" max="6661" width="17.7109375" style="56" customWidth="1"/>
    <col min="6662" max="6662" width="15.28515625" style="56" customWidth="1"/>
    <col min="6663" max="6663" width="35.7109375" style="56" customWidth="1"/>
    <col min="6664" max="6664" width="17.7109375" style="56" customWidth="1"/>
    <col min="6665" max="6665" width="15.28515625" style="56" customWidth="1"/>
    <col min="6666" max="6666" width="30.7109375" style="56" customWidth="1"/>
    <col min="6667" max="6912" width="11.42578125" style="56"/>
    <col min="6913" max="6913" width="8.7109375" style="56" customWidth="1"/>
    <col min="6914" max="6914" width="45.7109375" style="56" customWidth="1"/>
    <col min="6915" max="6915" width="15.7109375" style="56" customWidth="1"/>
    <col min="6916" max="6917" width="17.7109375" style="56" customWidth="1"/>
    <col min="6918" max="6918" width="15.28515625" style="56" customWidth="1"/>
    <col min="6919" max="6919" width="35.7109375" style="56" customWidth="1"/>
    <col min="6920" max="6920" width="17.7109375" style="56" customWidth="1"/>
    <col min="6921" max="6921" width="15.28515625" style="56" customWidth="1"/>
    <col min="6922" max="6922" width="30.7109375" style="56" customWidth="1"/>
    <col min="6923" max="7168" width="11.42578125" style="56"/>
    <col min="7169" max="7169" width="8.7109375" style="56" customWidth="1"/>
    <col min="7170" max="7170" width="45.7109375" style="56" customWidth="1"/>
    <col min="7171" max="7171" width="15.7109375" style="56" customWidth="1"/>
    <col min="7172" max="7173" width="17.7109375" style="56" customWidth="1"/>
    <col min="7174" max="7174" width="15.28515625" style="56" customWidth="1"/>
    <col min="7175" max="7175" width="35.7109375" style="56" customWidth="1"/>
    <col min="7176" max="7176" width="17.7109375" style="56" customWidth="1"/>
    <col min="7177" max="7177" width="15.28515625" style="56" customWidth="1"/>
    <col min="7178" max="7178" width="30.7109375" style="56" customWidth="1"/>
    <col min="7179" max="7424" width="11.42578125" style="56"/>
    <col min="7425" max="7425" width="8.7109375" style="56" customWidth="1"/>
    <col min="7426" max="7426" width="45.7109375" style="56" customWidth="1"/>
    <col min="7427" max="7427" width="15.7109375" style="56" customWidth="1"/>
    <col min="7428" max="7429" width="17.7109375" style="56" customWidth="1"/>
    <col min="7430" max="7430" width="15.28515625" style="56" customWidth="1"/>
    <col min="7431" max="7431" width="35.7109375" style="56" customWidth="1"/>
    <col min="7432" max="7432" width="17.7109375" style="56" customWidth="1"/>
    <col min="7433" max="7433" width="15.28515625" style="56" customWidth="1"/>
    <col min="7434" max="7434" width="30.7109375" style="56" customWidth="1"/>
    <col min="7435" max="7680" width="11.42578125" style="56"/>
    <col min="7681" max="7681" width="8.7109375" style="56" customWidth="1"/>
    <col min="7682" max="7682" width="45.7109375" style="56" customWidth="1"/>
    <col min="7683" max="7683" width="15.7109375" style="56" customWidth="1"/>
    <col min="7684" max="7685" width="17.7109375" style="56" customWidth="1"/>
    <col min="7686" max="7686" width="15.28515625" style="56" customWidth="1"/>
    <col min="7687" max="7687" width="35.7109375" style="56" customWidth="1"/>
    <col min="7688" max="7688" width="17.7109375" style="56" customWidth="1"/>
    <col min="7689" max="7689" width="15.28515625" style="56" customWidth="1"/>
    <col min="7690" max="7690" width="30.7109375" style="56" customWidth="1"/>
    <col min="7691" max="7936" width="11.42578125" style="56"/>
    <col min="7937" max="7937" width="8.7109375" style="56" customWidth="1"/>
    <col min="7938" max="7938" width="45.7109375" style="56" customWidth="1"/>
    <col min="7939" max="7939" width="15.7109375" style="56" customWidth="1"/>
    <col min="7940" max="7941" width="17.7109375" style="56" customWidth="1"/>
    <col min="7942" max="7942" width="15.28515625" style="56" customWidth="1"/>
    <col min="7943" max="7943" width="35.7109375" style="56" customWidth="1"/>
    <col min="7944" max="7944" width="17.7109375" style="56" customWidth="1"/>
    <col min="7945" max="7945" width="15.28515625" style="56" customWidth="1"/>
    <col min="7946" max="7946" width="30.7109375" style="56" customWidth="1"/>
    <col min="7947" max="8192" width="11.42578125" style="56"/>
    <col min="8193" max="8193" width="8.7109375" style="56" customWidth="1"/>
    <col min="8194" max="8194" width="45.7109375" style="56" customWidth="1"/>
    <col min="8195" max="8195" width="15.7109375" style="56" customWidth="1"/>
    <col min="8196" max="8197" width="17.7109375" style="56" customWidth="1"/>
    <col min="8198" max="8198" width="15.28515625" style="56" customWidth="1"/>
    <col min="8199" max="8199" width="35.7109375" style="56" customWidth="1"/>
    <col min="8200" max="8200" width="17.7109375" style="56" customWidth="1"/>
    <col min="8201" max="8201" width="15.28515625" style="56" customWidth="1"/>
    <col min="8202" max="8202" width="30.7109375" style="56" customWidth="1"/>
    <col min="8203" max="8448" width="11.42578125" style="56"/>
    <col min="8449" max="8449" width="8.7109375" style="56" customWidth="1"/>
    <col min="8450" max="8450" width="45.7109375" style="56" customWidth="1"/>
    <col min="8451" max="8451" width="15.7109375" style="56" customWidth="1"/>
    <col min="8452" max="8453" width="17.7109375" style="56" customWidth="1"/>
    <col min="8454" max="8454" width="15.28515625" style="56" customWidth="1"/>
    <col min="8455" max="8455" width="35.7109375" style="56" customWidth="1"/>
    <col min="8456" max="8456" width="17.7109375" style="56" customWidth="1"/>
    <col min="8457" max="8457" width="15.28515625" style="56" customWidth="1"/>
    <col min="8458" max="8458" width="30.7109375" style="56" customWidth="1"/>
    <col min="8459" max="8704" width="11.42578125" style="56"/>
    <col min="8705" max="8705" width="8.7109375" style="56" customWidth="1"/>
    <col min="8706" max="8706" width="45.7109375" style="56" customWidth="1"/>
    <col min="8707" max="8707" width="15.7109375" style="56" customWidth="1"/>
    <col min="8708" max="8709" width="17.7109375" style="56" customWidth="1"/>
    <col min="8710" max="8710" width="15.28515625" style="56" customWidth="1"/>
    <col min="8711" max="8711" width="35.7109375" style="56" customWidth="1"/>
    <col min="8712" max="8712" width="17.7109375" style="56" customWidth="1"/>
    <col min="8713" max="8713" width="15.28515625" style="56" customWidth="1"/>
    <col min="8714" max="8714" width="30.7109375" style="56" customWidth="1"/>
    <col min="8715" max="8960" width="11.42578125" style="56"/>
    <col min="8961" max="8961" width="8.7109375" style="56" customWidth="1"/>
    <col min="8962" max="8962" width="45.7109375" style="56" customWidth="1"/>
    <col min="8963" max="8963" width="15.7109375" style="56" customWidth="1"/>
    <col min="8964" max="8965" width="17.7109375" style="56" customWidth="1"/>
    <col min="8966" max="8966" width="15.28515625" style="56" customWidth="1"/>
    <col min="8967" max="8967" width="35.7109375" style="56" customWidth="1"/>
    <col min="8968" max="8968" width="17.7109375" style="56" customWidth="1"/>
    <col min="8969" max="8969" width="15.28515625" style="56" customWidth="1"/>
    <col min="8970" max="8970" width="30.7109375" style="56" customWidth="1"/>
    <col min="8971" max="9216" width="11.42578125" style="56"/>
    <col min="9217" max="9217" width="8.7109375" style="56" customWidth="1"/>
    <col min="9218" max="9218" width="45.7109375" style="56" customWidth="1"/>
    <col min="9219" max="9219" width="15.7109375" style="56" customWidth="1"/>
    <col min="9220" max="9221" width="17.7109375" style="56" customWidth="1"/>
    <col min="9222" max="9222" width="15.28515625" style="56" customWidth="1"/>
    <col min="9223" max="9223" width="35.7109375" style="56" customWidth="1"/>
    <col min="9224" max="9224" width="17.7109375" style="56" customWidth="1"/>
    <col min="9225" max="9225" width="15.28515625" style="56" customWidth="1"/>
    <col min="9226" max="9226" width="30.7109375" style="56" customWidth="1"/>
    <col min="9227" max="9472" width="11.42578125" style="56"/>
    <col min="9473" max="9473" width="8.7109375" style="56" customWidth="1"/>
    <col min="9474" max="9474" width="45.7109375" style="56" customWidth="1"/>
    <col min="9475" max="9475" width="15.7109375" style="56" customWidth="1"/>
    <col min="9476" max="9477" width="17.7109375" style="56" customWidth="1"/>
    <col min="9478" max="9478" width="15.28515625" style="56" customWidth="1"/>
    <col min="9479" max="9479" width="35.7109375" style="56" customWidth="1"/>
    <col min="9480" max="9480" width="17.7109375" style="56" customWidth="1"/>
    <col min="9481" max="9481" width="15.28515625" style="56" customWidth="1"/>
    <col min="9482" max="9482" width="30.7109375" style="56" customWidth="1"/>
    <col min="9483" max="9728" width="11.42578125" style="56"/>
    <col min="9729" max="9729" width="8.7109375" style="56" customWidth="1"/>
    <col min="9730" max="9730" width="45.7109375" style="56" customWidth="1"/>
    <col min="9731" max="9731" width="15.7109375" style="56" customWidth="1"/>
    <col min="9732" max="9733" width="17.7109375" style="56" customWidth="1"/>
    <col min="9734" max="9734" width="15.28515625" style="56" customWidth="1"/>
    <col min="9735" max="9735" width="35.7109375" style="56" customWidth="1"/>
    <col min="9736" max="9736" width="17.7109375" style="56" customWidth="1"/>
    <col min="9737" max="9737" width="15.28515625" style="56" customWidth="1"/>
    <col min="9738" max="9738" width="30.7109375" style="56" customWidth="1"/>
    <col min="9739" max="9984" width="11.42578125" style="56"/>
    <col min="9985" max="9985" width="8.7109375" style="56" customWidth="1"/>
    <col min="9986" max="9986" width="45.7109375" style="56" customWidth="1"/>
    <col min="9987" max="9987" width="15.7109375" style="56" customWidth="1"/>
    <col min="9988" max="9989" width="17.7109375" style="56" customWidth="1"/>
    <col min="9990" max="9990" width="15.28515625" style="56" customWidth="1"/>
    <col min="9991" max="9991" width="35.7109375" style="56" customWidth="1"/>
    <col min="9992" max="9992" width="17.7109375" style="56" customWidth="1"/>
    <col min="9993" max="9993" width="15.28515625" style="56" customWidth="1"/>
    <col min="9994" max="9994" width="30.7109375" style="56" customWidth="1"/>
    <col min="9995" max="10240" width="11.42578125" style="56"/>
    <col min="10241" max="10241" width="8.7109375" style="56" customWidth="1"/>
    <col min="10242" max="10242" width="45.7109375" style="56" customWidth="1"/>
    <col min="10243" max="10243" width="15.7109375" style="56" customWidth="1"/>
    <col min="10244" max="10245" width="17.7109375" style="56" customWidth="1"/>
    <col min="10246" max="10246" width="15.28515625" style="56" customWidth="1"/>
    <col min="10247" max="10247" width="35.7109375" style="56" customWidth="1"/>
    <col min="10248" max="10248" width="17.7109375" style="56" customWidth="1"/>
    <col min="10249" max="10249" width="15.28515625" style="56" customWidth="1"/>
    <col min="10250" max="10250" width="30.7109375" style="56" customWidth="1"/>
    <col min="10251" max="10496" width="11.42578125" style="56"/>
    <col min="10497" max="10497" width="8.7109375" style="56" customWidth="1"/>
    <col min="10498" max="10498" width="45.7109375" style="56" customWidth="1"/>
    <col min="10499" max="10499" width="15.7109375" style="56" customWidth="1"/>
    <col min="10500" max="10501" width="17.7109375" style="56" customWidth="1"/>
    <col min="10502" max="10502" width="15.28515625" style="56" customWidth="1"/>
    <col min="10503" max="10503" width="35.7109375" style="56" customWidth="1"/>
    <col min="10504" max="10504" width="17.7109375" style="56" customWidth="1"/>
    <col min="10505" max="10505" width="15.28515625" style="56" customWidth="1"/>
    <col min="10506" max="10506" width="30.7109375" style="56" customWidth="1"/>
    <col min="10507" max="10752" width="11.42578125" style="56"/>
    <col min="10753" max="10753" width="8.7109375" style="56" customWidth="1"/>
    <col min="10754" max="10754" width="45.7109375" style="56" customWidth="1"/>
    <col min="10755" max="10755" width="15.7109375" style="56" customWidth="1"/>
    <col min="10756" max="10757" width="17.7109375" style="56" customWidth="1"/>
    <col min="10758" max="10758" width="15.28515625" style="56" customWidth="1"/>
    <col min="10759" max="10759" width="35.7109375" style="56" customWidth="1"/>
    <col min="10760" max="10760" width="17.7109375" style="56" customWidth="1"/>
    <col min="10761" max="10761" width="15.28515625" style="56" customWidth="1"/>
    <col min="10762" max="10762" width="30.7109375" style="56" customWidth="1"/>
    <col min="10763" max="11008" width="11.42578125" style="56"/>
    <col min="11009" max="11009" width="8.7109375" style="56" customWidth="1"/>
    <col min="11010" max="11010" width="45.7109375" style="56" customWidth="1"/>
    <col min="11011" max="11011" width="15.7109375" style="56" customWidth="1"/>
    <col min="11012" max="11013" width="17.7109375" style="56" customWidth="1"/>
    <col min="11014" max="11014" width="15.28515625" style="56" customWidth="1"/>
    <col min="11015" max="11015" width="35.7109375" style="56" customWidth="1"/>
    <col min="11016" max="11016" width="17.7109375" style="56" customWidth="1"/>
    <col min="11017" max="11017" width="15.28515625" style="56" customWidth="1"/>
    <col min="11018" max="11018" width="30.7109375" style="56" customWidth="1"/>
    <col min="11019" max="11264" width="11.42578125" style="56"/>
    <col min="11265" max="11265" width="8.7109375" style="56" customWidth="1"/>
    <col min="11266" max="11266" width="45.7109375" style="56" customWidth="1"/>
    <col min="11267" max="11267" width="15.7109375" style="56" customWidth="1"/>
    <col min="11268" max="11269" width="17.7109375" style="56" customWidth="1"/>
    <col min="11270" max="11270" width="15.28515625" style="56" customWidth="1"/>
    <col min="11271" max="11271" width="35.7109375" style="56" customWidth="1"/>
    <col min="11272" max="11272" width="17.7109375" style="56" customWidth="1"/>
    <col min="11273" max="11273" width="15.28515625" style="56" customWidth="1"/>
    <col min="11274" max="11274" width="30.7109375" style="56" customWidth="1"/>
    <col min="11275" max="11520" width="11.42578125" style="56"/>
    <col min="11521" max="11521" width="8.7109375" style="56" customWidth="1"/>
    <col min="11522" max="11522" width="45.7109375" style="56" customWidth="1"/>
    <col min="11523" max="11523" width="15.7109375" style="56" customWidth="1"/>
    <col min="11524" max="11525" width="17.7109375" style="56" customWidth="1"/>
    <col min="11526" max="11526" width="15.28515625" style="56" customWidth="1"/>
    <col min="11527" max="11527" width="35.7109375" style="56" customWidth="1"/>
    <col min="11528" max="11528" width="17.7109375" style="56" customWidth="1"/>
    <col min="11529" max="11529" width="15.28515625" style="56" customWidth="1"/>
    <col min="11530" max="11530" width="30.7109375" style="56" customWidth="1"/>
    <col min="11531" max="11776" width="11.42578125" style="56"/>
    <col min="11777" max="11777" width="8.7109375" style="56" customWidth="1"/>
    <col min="11778" max="11778" width="45.7109375" style="56" customWidth="1"/>
    <col min="11779" max="11779" width="15.7109375" style="56" customWidth="1"/>
    <col min="11780" max="11781" width="17.7109375" style="56" customWidth="1"/>
    <col min="11782" max="11782" width="15.28515625" style="56" customWidth="1"/>
    <col min="11783" max="11783" width="35.7109375" style="56" customWidth="1"/>
    <col min="11784" max="11784" width="17.7109375" style="56" customWidth="1"/>
    <col min="11785" max="11785" width="15.28515625" style="56" customWidth="1"/>
    <col min="11786" max="11786" width="30.7109375" style="56" customWidth="1"/>
    <col min="11787" max="12032" width="11.42578125" style="56"/>
    <col min="12033" max="12033" width="8.7109375" style="56" customWidth="1"/>
    <col min="12034" max="12034" width="45.7109375" style="56" customWidth="1"/>
    <col min="12035" max="12035" width="15.7109375" style="56" customWidth="1"/>
    <col min="12036" max="12037" width="17.7109375" style="56" customWidth="1"/>
    <col min="12038" max="12038" width="15.28515625" style="56" customWidth="1"/>
    <col min="12039" max="12039" width="35.7109375" style="56" customWidth="1"/>
    <col min="12040" max="12040" width="17.7109375" style="56" customWidth="1"/>
    <col min="12041" max="12041" width="15.28515625" style="56" customWidth="1"/>
    <col min="12042" max="12042" width="30.7109375" style="56" customWidth="1"/>
    <col min="12043" max="12288" width="11.42578125" style="56"/>
    <col min="12289" max="12289" width="8.7109375" style="56" customWidth="1"/>
    <col min="12290" max="12290" width="45.7109375" style="56" customWidth="1"/>
    <col min="12291" max="12291" width="15.7109375" style="56" customWidth="1"/>
    <col min="12292" max="12293" width="17.7109375" style="56" customWidth="1"/>
    <col min="12294" max="12294" width="15.28515625" style="56" customWidth="1"/>
    <col min="12295" max="12295" width="35.7109375" style="56" customWidth="1"/>
    <col min="12296" max="12296" width="17.7109375" style="56" customWidth="1"/>
    <col min="12297" max="12297" width="15.28515625" style="56" customWidth="1"/>
    <col min="12298" max="12298" width="30.7109375" style="56" customWidth="1"/>
    <col min="12299" max="12544" width="11.42578125" style="56"/>
    <col min="12545" max="12545" width="8.7109375" style="56" customWidth="1"/>
    <col min="12546" max="12546" width="45.7109375" style="56" customWidth="1"/>
    <col min="12547" max="12547" width="15.7109375" style="56" customWidth="1"/>
    <col min="12548" max="12549" width="17.7109375" style="56" customWidth="1"/>
    <col min="12550" max="12550" width="15.28515625" style="56" customWidth="1"/>
    <col min="12551" max="12551" width="35.7109375" style="56" customWidth="1"/>
    <col min="12552" max="12552" width="17.7109375" style="56" customWidth="1"/>
    <col min="12553" max="12553" width="15.28515625" style="56" customWidth="1"/>
    <col min="12554" max="12554" width="30.7109375" style="56" customWidth="1"/>
    <col min="12555" max="12800" width="11.42578125" style="56"/>
    <col min="12801" max="12801" width="8.7109375" style="56" customWidth="1"/>
    <col min="12802" max="12802" width="45.7109375" style="56" customWidth="1"/>
    <col min="12803" max="12803" width="15.7109375" style="56" customWidth="1"/>
    <col min="12804" max="12805" width="17.7109375" style="56" customWidth="1"/>
    <col min="12806" max="12806" width="15.28515625" style="56" customWidth="1"/>
    <col min="12807" max="12807" width="35.7109375" style="56" customWidth="1"/>
    <col min="12808" max="12808" width="17.7109375" style="56" customWidth="1"/>
    <col min="12809" max="12809" width="15.28515625" style="56" customWidth="1"/>
    <col min="12810" max="12810" width="30.7109375" style="56" customWidth="1"/>
    <col min="12811" max="13056" width="11.42578125" style="56"/>
    <col min="13057" max="13057" width="8.7109375" style="56" customWidth="1"/>
    <col min="13058" max="13058" width="45.7109375" style="56" customWidth="1"/>
    <col min="13059" max="13059" width="15.7109375" style="56" customWidth="1"/>
    <col min="13060" max="13061" width="17.7109375" style="56" customWidth="1"/>
    <col min="13062" max="13062" width="15.28515625" style="56" customWidth="1"/>
    <col min="13063" max="13063" width="35.7109375" style="56" customWidth="1"/>
    <col min="13064" max="13064" width="17.7109375" style="56" customWidth="1"/>
    <col min="13065" max="13065" width="15.28515625" style="56" customWidth="1"/>
    <col min="13066" max="13066" width="30.7109375" style="56" customWidth="1"/>
    <col min="13067" max="13312" width="11.42578125" style="56"/>
    <col min="13313" max="13313" width="8.7109375" style="56" customWidth="1"/>
    <col min="13314" max="13314" width="45.7109375" style="56" customWidth="1"/>
    <col min="13315" max="13315" width="15.7109375" style="56" customWidth="1"/>
    <col min="13316" max="13317" width="17.7109375" style="56" customWidth="1"/>
    <col min="13318" max="13318" width="15.28515625" style="56" customWidth="1"/>
    <col min="13319" max="13319" width="35.7109375" style="56" customWidth="1"/>
    <col min="13320" max="13320" width="17.7109375" style="56" customWidth="1"/>
    <col min="13321" max="13321" width="15.28515625" style="56" customWidth="1"/>
    <col min="13322" max="13322" width="30.7109375" style="56" customWidth="1"/>
    <col min="13323" max="13568" width="11.42578125" style="56"/>
    <col min="13569" max="13569" width="8.7109375" style="56" customWidth="1"/>
    <col min="13570" max="13570" width="45.7109375" style="56" customWidth="1"/>
    <col min="13571" max="13571" width="15.7109375" style="56" customWidth="1"/>
    <col min="13572" max="13573" width="17.7109375" style="56" customWidth="1"/>
    <col min="13574" max="13574" width="15.28515625" style="56" customWidth="1"/>
    <col min="13575" max="13575" width="35.7109375" style="56" customWidth="1"/>
    <col min="13576" max="13576" width="17.7109375" style="56" customWidth="1"/>
    <col min="13577" max="13577" width="15.28515625" style="56" customWidth="1"/>
    <col min="13578" max="13578" width="30.7109375" style="56" customWidth="1"/>
    <col min="13579" max="13824" width="11.42578125" style="56"/>
    <col min="13825" max="13825" width="8.7109375" style="56" customWidth="1"/>
    <col min="13826" max="13826" width="45.7109375" style="56" customWidth="1"/>
    <col min="13827" max="13827" width="15.7109375" style="56" customWidth="1"/>
    <col min="13828" max="13829" width="17.7109375" style="56" customWidth="1"/>
    <col min="13830" max="13830" width="15.28515625" style="56" customWidth="1"/>
    <col min="13831" max="13831" width="35.7109375" style="56" customWidth="1"/>
    <col min="13832" max="13832" width="17.7109375" style="56" customWidth="1"/>
    <col min="13833" max="13833" width="15.28515625" style="56" customWidth="1"/>
    <col min="13834" max="13834" width="30.7109375" style="56" customWidth="1"/>
    <col min="13835" max="14080" width="11.42578125" style="56"/>
    <col min="14081" max="14081" width="8.7109375" style="56" customWidth="1"/>
    <col min="14082" max="14082" width="45.7109375" style="56" customWidth="1"/>
    <col min="14083" max="14083" width="15.7109375" style="56" customWidth="1"/>
    <col min="14084" max="14085" width="17.7109375" style="56" customWidth="1"/>
    <col min="14086" max="14086" width="15.28515625" style="56" customWidth="1"/>
    <col min="14087" max="14087" width="35.7109375" style="56" customWidth="1"/>
    <col min="14088" max="14088" width="17.7109375" style="56" customWidth="1"/>
    <col min="14089" max="14089" width="15.28515625" style="56" customWidth="1"/>
    <col min="14090" max="14090" width="30.7109375" style="56" customWidth="1"/>
    <col min="14091" max="14336" width="11.42578125" style="56"/>
    <col min="14337" max="14337" width="8.7109375" style="56" customWidth="1"/>
    <col min="14338" max="14338" width="45.7109375" style="56" customWidth="1"/>
    <col min="14339" max="14339" width="15.7109375" style="56" customWidth="1"/>
    <col min="14340" max="14341" width="17.7109375" style="56" customWidth="1"/>
    <col min="14342" max="14342" width="15.28515625" style="56" customWidth="1"/>
    <col min="14343" max="14343" width="35.7109375" style="56" customWidth="1"/>
    <col min="14344" max="14344" width="17.7109375" style="56" customWidth="1"/>
    <col min="14345" max="14345" width="15.28515625" style="56" customWidth="1"/>
    <col min="14346" max="14346" width="30.7109375" style="56" customWidth="1"/>
    <col min="14347" max="14592" width="11.42578125" style="56"/>
    <col min="14593" max="14593" width="8.7109375" style="56" customWidth="1"/>
    <col min="14594" max="14594" width="45.7109375" style="56" customWidth="1"/>
    <col min="14595" max="14595" width="15.7109375" style="56" customWidth="1"/>
    <col min="14596" max="14597" width="17.7109375" style="56" customWidth="1"/>
    <col min="14598" max="14598" width="15.28515625" style="56" customWidth="1"/>
    <col min="14599" max="14599" width="35.7109375" style="56" customWidth="1"/>
    <col min="14600" max="14600" width="17.7109375" style="56" customWidth="1"/>
    <col min="14601" max="14601" width="15.28515625" style="56" customWidth="1"/>
    <col min="14602" max="14602" width="30.7109375" style="56" customWidth="1"/>
    <col min="14603" max="14848" width="11.42578125" style="56"/>
    <col min="14849" max="14849" width="8.7109375" style="56" customWidth="1"/>
    <col min="14850" max="14850" width="45.7109375" style="56" customWidth="1"/>
    <col min="14851" max="14851" width="15.7109375" style="56" customWidth="1"/>
    <col min="14852" max="14853" width="17.7109375" style="56" customWidth="1"/>
    <col min="14854" max="14854" width="15.28515625" style="56" customWidth="1"/>
    <col min="14855" max="14855" width="35.7109375" style="56" customWidth="1"/>
    <col min="14856" max="14856" width="17.7109375" style="56" customWidth="1"/>
    <col min="14857" max="14857" width="15.28515625" style="56" customWidth="1"/>
    <col min="14858" max="14858" width="30.7109375" style="56" customWidth="1"/>
    <col min="14859" max="15104" width="11.42578125" style="56"/>
    <col min="15105" max="15105" width="8.7109375" style="56" customWidth="1"/>
    <col min="15106" max="15106" width="45.7109375" style="56" customWidth="1"/>
    <col min="15107" max="15107" width="15.7109375" style="56" customWidth="1"/>
    <col min="15108" max="15109" width="17.7109375" style="56" customWidth="1"/>
    <col min="15110" max="15110" width="15.28515625" style="56" customWidth="1"/>
    <col min="15111" max="15111" width="35.7109375" style="56" customWidth="1"/>
    <col min="15112" max="15112" width="17.7109375" style="56" customWidth="1"/>
    <col min="15113" max="15113" width="15.28515625" style="56" customWidth="1"/>
    <col min="15114" max="15114" width="30.7109375" style="56" customWidth="1"/>
    <col min="15115" max="15360" width="11.42578125" style="56"/>
    <col min="15361" max="15361" width="8.7109375" style="56" customWidth="1"/>
    <col min="15362" max="15362" width="45.7109375" style="56" customWidth="1"/>
    <col min="15363" max="15363" width="15.7109375" style="56" customWidth="1"/>
    <col min="15364" max="15365" width="17.7109375" style="56" customWidth="1"/>
    <col min="15366" max="15366" width="15.28515625" style="56" customWidth="1"/>
    <col min="15367" max="15367" width="35.7109375" style="56" customWidth="1"/>
    <col min="15368" max="15368" width="17.7109375" style="56" customWidth="1"/>
    <col min="15369" max="15369" width="15.28515625" style="56" customWidth="1"/>
    <col min="15370" max="15370" width="30.7109375" style="56" customWidth="1"/>
    <col min="15371" max="15616" width="11.42578125" style="56"/>
    <col min="15617" max="15617" width="8.7109375" style="56" customWidth="1"/>
    <col min="15618" max="15618" width="45.7109375" style="56" customWidth="1"/>
    <col min="15619" max="15619" width="15.7109375" style="56" customWidth="1"/>
    <col min="15620" max="15621" width="17.7109375" style="56" customWidth="1"/>
    <col min="15622" max="15622" width="15.28515625" style="56" customWidth="1"/>
    <col min="15623" max="15623" width="35.7109375" style="56" customWidth="1"/>
    <col min="15624" max="15624" width="17.7109375" style="56" customWidth="1"/>
    <col min="15625" max="15625" width="15.28515625" style="56" customWidth="1"/>
    <col min="15626" max="15626" width="30.7109375" style="56" customWidth="1"/>
    <col min="15627" max="15872" width="11.42578125" style="56"/>
    <col min="15873" max="15873" width="8.7109375" style="56" customWidth="1"/>
    <col min="15874" max="15874" width="45.7109375" style="56" customWidth="1"/>
    <col min="15875" max="15875" width="15.7109375" style="56" customWidth="1"/>
    <col min="15876" max="15877" width="17.7109375" style="56" customWidth="1"/>
    <col min="15878" max="15878" width="15.28515625" style="56" customWidth="1"/>
    <col min="15879" max="15879" width="35.7109375" style="56" customWidth="1"/>
    <col min="15880" max="15880" width="17.7109375" style="56" customWidth="1"/>
    <col min="15881" max="15881" width="15.28515625" style="56" customWidth="1"/>
    <col min="15882" max="15882" width="30.7109375" style="56" customWidth="1"/>
    <col min="15883" max="16128" width="11.42578125" style="56"/>
    <col min="16129" max="16129" width="8.7109375" style="56" customWidth="1"/>
    <col min="16130" max="16130" width="45.7109375" style="56" customWidth="1"/>
    <col min="16131" max="16131" width="15.7109375" style="56" customWidth="1"/>
    <col min="16132" max="16133" width="17.7109375" style="56" customWidth="1"/>
    <col min="16134" max="16134" width="15.28515625" style="56" customWidth="1"/>
    <col min="16135" max="16135" width="35.7109375" style="56" customWidth="1"/>
    <col min="16136" max="16136" width="17.7109375" style="56" customWidth="1"/>
    <col min="16137" max="16137" width="15.28515625" style="56" customWidth="1"/>
    <col min="16138" max="16138" width="30.7109375" style="56" customWidth="1"/>
    <col min="16139" max="16384" width="11.42578125" style="56"/>
  </cols>
  <sheetData>
    <row r="1" spans="1:10" ht="18.75" x14ac:dyDescent="0.3">
      <c r="J1" s="1770" t="s">
        <v>2405</v>
      </c>
    </row>
    <row r="2" spans="1:10" ht="39" customHeight="1" x14ac:dyDescent="0.25">
      <c r="A2" s="2581" t="s">
        <v>2340</v>
      </c>
      <c r="B2" s="2581"/>
      <c r="C2" s="2581"/>
      <c r="D2" s="2581"/>
      <c r="E2" s="2581"/>
      <c r="F2" s="2581"/>
      <c r="G2" s="2581"/>
      <c r="H2" s="2581"/>
      <c r="I2" s="2581"/>
      <c r="J2" s="2581"/>
    </row>
    <row r="3" spans="1:10" ht="21" customHeight="1" x14ac:dyDescent="0.25">
      <c r="A3" s="2582" t="s">
        <v>275</v>
      </c>
      <c r="B3" s="2582"/>
      <c r="C3" s="2582"/>
      <c r="D3" s="2582"/>
      <c r="E3" s="2582"/>
      <c r="F3" s="2582"/>
      <c r="G3" s="2582"/>
      <c r="H3" s="2582"/>
      <c r="I3" s="2582"/>
      <c r="J3" s="2582"/>
    </row>
    <row r="4" spans="1:10" ht="21" customHeight="1" x14ac:dyDescent="0.25">
      <c r="A4" s="2582" t="s">
        <v>1998</v>
      </c>
      <c r="B4" s="2582"/>
      <c r="C4" s="2582"/>
      <c r="D4" s="2582"/>
      <c r="E4" s="2582"/>
      <c r="F4" s="2582"/>
      <c r="G4" s="2582"/>
      <c r="H4" s="2582"/>
      <c r="I4" s="2582"/>
      <c r="J4" s="2582"/>
    </row>
    <row r="5" spans="1:10" ht="12" customHeight="1" x14ac:dyDescent="0.25">
      <c r="A5" s="2180"/>
      <c r="B5" s="2180"/>
      <c r="C5" s="2180"/>
      <c r="D5" s="2180"/>
      <c r="E5" s="2180"/>
      <c r="F5" s="2180"/>
      <c r="G5" s="2180"/>
      <c r="H5" s="2180"/>
      <c r="I5" s="2180"/>
      <c r="J5" s="2195"/>
    </row>
    <row r="6" spans="1:10" s="57" customFormat="1" ht="171.75" customHeight="1" x14ac:dyDescent="0.25">
      <c r="A6" s="2192" t="s">
        <v>1</v>
      </c>
      <c r="B6" s="1725" t="s">
        <v>2</v>
      </c>
      <c r="C6" s="1725" t="s">
        <v>3</v>
      </c>
      <c r="D6" s="2196" t="s">
        <v>1225</v>
      </c>
      <c r="E6" s="2197" t="s">
        <v>1636</v>
      </c>
      <c r="F6" s="2197" t="s">
        <v>4</v>
      </c>
      <c r="G6" s="1725" t="s">
        <v>5</v>
      </c>
      <c r="H6" s="1725" t="s">
        <v>1637</v>
      </c>
      <c r="I6" s="1725" t="s">
        <v>6</v>
      </c>
      <c r="J6" s="1725" t="s">
        <v>7</v>
      </c>
    </row>
    <row r="7" spans="1:10" s="58" customFormat="1" ht="26.25" customHeight="1" x14ac:dyDescent="0.25">
      <c r="A7" s="2198">
        <v>1</v>
      </c>
      <c r="B7" s="2198">
        <v>2</v>
      </c>
      <c r="C7" s="2198">
        <v>3</v>
      </c>
      <c r="D7" s="2199">
        <v>4</v>
      </c>
      <c r="E7" s="2199">
        <v>5</v>
      </c>
      <c r="F7" s="2199">
        <v>6</v>
      </c>
      <c r="G7" s="2199">
        <v>7</v>
      </c>
      <c r="H7" s="2199">
        <v>8</v>
      </c>
      <c r="I7" s="2199">
        <v>9</v>
      </c>
      <c r="J7" s="2200">
        <v>10</v>
      </c>
    </row>
    <row r="8" spans="1:10" s="58" customFormat="1" ht="28.5" customHeight="1" x14ac:dyDescent="0.25">
      <c r="A8" s="2583" t="s">
        <v>276</v>
      </c>
      <c r="B8" s="2584"/>
      <c r="C8" s="2584"/>
      <c r="D8" s="2584"/>
      <c r="E8" s="2584"/>
      <c r="F8" s="2584"/>
      <c r="G8" s="2584"/>
      <c r="H8" s="2584"/>
      <c r="I8" s="2584"/>
      <c r="J8" s="2584"/>
    </row>
    <row r="9" spans="1:10" s="59" customFormat="1" ht="167.25" hidden="1" customHeight="1" x14ac:dyDescent="0.25">
      <c r="A9" s="2201" t="s">
        <v>9</v>
      </c>
      <c r="B9" s="2202" t="s">
        <v>277</v>
      </c>
      <c r="C9" s="2203" t="s">
        <v>16</v>
      </c>
      <c r="D9" s="2204">
        <f>D12+D13</f>
        <v>17118</v>
      </c>
      <c r="E9" s="2204">
        <f>E12+E13</f>
        <v>8079.9</v>
      </c>
      <c r="F9" s="2205">
        <f t="shared" ref="F9:F21" si="0">E9/D9*100</f>
        <v>47.201191728005604</v>
      </c>
      <c r="G9" s="2206"/>
      <c r="H9" s="2207">
        <f>H13+H12</f>
        <v>8079.9</v>
      </c>
      <c r="I9" s="2207">
        <f t="shared" ref="I9:I21" si="1">H9/D9*100</f>
        <v>47.201191728005604</v>
      </c>
      <c r="J9" s="2208" t="s">
        <v>672</v>
      </c>
    </row>
    <row r="10" spans="1:10" ht="99" customHeight="1" x14ac:dyDescent="0.25">
      <c r="A10" s="2201" t="s">
        <v>9</v>
      </c>
      <c r="B10" s="2202" t="s">
        <v>1042</v>
      </c>
      <c r="C10" s="2203" t="s">
        <v>19</v>
      </c>
      <c r="D10" s="2209">
        <f>D12</f>
        <v>6000</v>
      </c>
      <c r="E10" s="2209">
        <f>E12</f>
        <v>5721</v>
      </c>
      <c r="F10" s="2210">
        <f>E10/D10*100</f>
        <v>95.35</v>
      </c>
      <c r="G10" s="2211"/>
      <c r="H10" s="2210">
        <f>H12</f>
        <v>5721</v>
      </c>
      <c r="I10" s="2210">
        <f>H10/D10*100</f>
        <v>95.35</v>
      </c>
      <c r="J10" s="2212"/>
    </row>
    <row r="11" spans="1:10" ht="96.75" hidden="1" customHeight="1" x14ac:dyDescent="0.25">
      <c r="A11" s="2213" t="s">
        <v>21</v>
      </c>
      <c r="B11" s="2214" t="s">
        <v>689</v>
      </c>
      <c r="C11" s="2215" t="s">
        <v>16</v>
      </c>
      <c r="D11" s="2216">
        <v>115692</v>
      </c>
      <c r="E11" s="2217">
        <v>33879.599999999999</v>
      </c>
      <c r="F11" s="2217">
        <f t="shared" ref="F11" si="2">E11/D11*100</f>
        <v>29.284306607198424</v>
      </c>
      <c r="G11" s="2218" t="s">
        <v>690</v>
      </c>
      <c r="H11" s="2217">
        <f>E11</f>
        <v>33879.599999999999</v>
      </c>
      <c r="I11" s="2217">
        <f t="shared" ref="I11" si="3">H11/D11*100</f>
        <v>29.284306607198424</v>
      </c>
      <c r="J11" s="2218"/>
    </row>
    <row r="12" spans="1:10" ht="117" customHeight="1" x14ac:dyDescent="0.25">
      <c r="A12" s="2213" t="s">
        <v>21</v>
      </c>
      <c r="B12" s="2214" t="s">
        <v>1043</v>
      </c>
      <c r="C12" s="2215" t="s">
        <v>19</v>
      </c>
      <c r="D12" s="2216">
        <v>6000</v>
      </c>
      <c r="E12" s="2217">
        <v>5721</v>
      </c>
      <c r="F12" s="2217">
        <f>E12/D12*100</f>
        <v>95.35</v>
      </c>
      <c r="G12" s="2219" t="s">
        <v>1978</v>
      </c>
      <c r="H12" s="2217">
        <f>E12</f>
        <v>5721</v>
      </c>
      <c r="I12" s="2217">
        <f>H12/D12*100</f>
        <v>95.35</v>
      </c>
      <c r="J12" s="2220"/>
    </row>
    <row r="13" spans="1:10" ht="96" hidden="1" customHeight="1" x14ac:dyDescent="0.25">
      <c r="A13" s="2213" t="s">
        <v>26</v>
      </c>
      <c r="B13" s="2221" t="s">
        <v>691</v>
      </c>
      <c r="C13" s="2222" t="s">
        <v>16</v>
      </c>
      <c r="D13" s="2216">
        <v>11118</v>
      </c>
      <c r="E13" s="2217">
        <v>2358.9</v>
      </c>
      <c r="F13" s="2217">
        <f t="shared" si="0"/>
        <v>21.216945493793848</v>
      </c>
      <c r="G13" s="2218" t="s">
        <v>692</v>
      </c>
      <c r="H13" s="2217">
        <f>E13</f>
        <v>2358.9</v>
      </c>
      <c r="I13" s="2217">
        <f t="shared" si="1"/>
        <v>21.216945493793848</v>
      </c>
      <c r="J13" s="2223"/>
    </row>
    <row r="14" spans="1:10" ht="81.75" customHeight="1" x14ac:dyDescent="0.25">
      <c r="A14" s="2201" t="s">
        <v>12</v>
      </c>
      <c r="B14" s="2202" t="s">
        <v>278</v>
      </c>
      <c r="C14" s="2224" t="s">
        <v>19</v>
      </c>
      <c r="D14" s="2209">
        <f>D15+D16</f>
        <v>0</v>
      </c>
      <c r="E14" s="2209">
        <f>E15+E16</f>
        <v>0</v>
      </c>
      <c r="F14" s="2210">
        <v>0</v>
      </c>
      <c r="G14" s="2225"/>
      <c r="H14" s="2209">
        <f>H15+H16</f>
        <v>0</v>
      </c>
      <c r="I14" s="2210">
        <v>0</v>
      </c>
      <c r="J14" s="2212"/>
    </row>
    <row r="15" spans="1:10" ht="76.5" customHeight="1" x14ac:dyDescent="0.25">
      <c r="A15" s="2213" t="s">
        <v>13</v>
      </c>
      <c r="B15" s="2221" t="s">
        <v>1044</v>
      </c>
      <c r="C15" s="2215" t="s">
        <v>19</v>
      </c>
      <c r="D15" s="2216">
        <v>0</v>
      </c>
      <c r="E15" s="2216">
        <v>0</v>
      </c>
      <c r="F15" s="2217">
        <v>0</v>
      </c>
      <c r="G15" s="2225"/>
      <c r="H15" s="2216">
        <f>E15</f>
        <v>0</v>
      </c>
      <c r="I15" s="2217">
        <v>0</v>
      </c>
      <c r="J15" s="2220" t="s">
        <v>1313</v>
      </c>
    </row>
    <row r="16" spans="1:10" ht="157.5" customHeight="1" x14ac:dyDescent="0.25">
      <c r="A16" s="2213" t="s">
        <v>22</v>
      </c>
      <c r="B16" s="2221" t="s">
        <v>1045</v>
      </c>
      <c r="C16" s="2215" t="s">
        <v>19</v>
      </c>
      <c r="D16" s="2216">
        <v>0</v>
      </c>
      <c r="E16" s="2216">
        <v>0</v>
      </c>
      <c r="F16" s="2217">
        <v>0</v>
      </c>
      <c r="G16" s="2225"/>
      <c r="H16" s="2216">
        <f>E16</f>
        <v>0</v>
      </c>
      <c r="I16" s="2217">
        <v>0</v>
      </c>
      <c r="J16" s="2220" t="s">
        <v>1313</v>
      </c>
    </row>
    <row r="17" spans="1:10" ht="14.25" hidden="1" customHeight="1" x14ac:dyDescent="0.25">
      <c r="A17" s="2213" t="s">
        <v>13</v>
      </c>
      <c r="B17" s="2221" t="s">
        <v>693</v>
      </c>
      <c r="C17" s="2226" t="s">
        <v>19</v>
      </c>
      <c r="D17" s="2216">
        <v>0</v>
      </c>
      <c r="E17" s="2216">
        <v>0</v>
      </c>
      <c r="F17" s="2217">
        <v>0</v>
      </c>
      <c r="G17" s="2227"/>
      <c r="H17" s="2216">
        <f>E17</f>
        <v>0</v>
      </c>
      <c r="I17" s="2217">
        <v>0</v>
      </c>
      <c r="J17" s="2218"/>
    </row>
    <row r="18" spans="1:10" ht="97.5" customHeight="1" x14ac:dyDescent="0.25">
      <c r="A18" s="2201" t="s">
        <v>14</v>
      </c>
      <c r="B18" s="2202" t="s">
        <v>1046</v>
      </c>
      <c r="C18" s="2224" t="s">
        <v>19</v>
      </c>
      <c r="D18" s="2209">
        <f>D20</f>
        <v>26476</v>
      </c>
      <c r="E18" s="2209">
        <f>E20</f>
        <v>26456.951000000001</v>
      </c>
      <c r="F18" s="2210">
        <f t="shared" ref="F18" si="4">E18/D18*100</f>
        <v>99.9280518205167</v>
      </c>
      <c r="G18" s="2217"/>
      <c r="H18" s="2210">
        <f>H20</f>
        <v>26456.951000000001</v>
      </c>
      <c r="I18" s="2210">
        <f t="shared" ref="I18" si="5">H18/D18*100</f>
        <v>99.9280518205167</v>
      </c>
      <c r="J18" s="2212"/>
    </row>
    <row r="19" spans="1:10" ht="60" hidden="1" customHeight="1" x14ac:dyDescent="0.25">
      <c r="A19" s="2201" t="s">
        <v>14</v>
      </c>
      <c r="B19" s="2202" t="s">
        <v>279</v>
      </c>
      <c r="C19" s="2224" t="s">
        <v>19</v>
      </c>
      <c r="D19" s="2209">
        <v>0</v>
      </c>
      <c r="E19" s="2209">
        <v>0</v>
      </c>
      <c r="F19" s="2210">
        <v>0</v>
      </c>
      <c r="G19" s="2217"/>
      <c r="H19" s="2210">
        <v>0</v>
      </c>
      <c r="I19" s="2210">
        <v>0</v>
      </c>
      <c r="J19" s="2212"/>
    </row>
    <row r="20" spans="1:10" ht="136.5" customHeight="1" x14ac:dyDescent="0.25">
      <c r="A20" s="2213" t="s">
        <v>17</v>
      </c>
      <c r="B20" s="2221" t="s">
        <v>1404</v>
      </c>
      <c r="C20" s="2226" t="s">
        <v>19</v>
      </c>
      <c r="D20" s="2216">
        <v>26476</v>
      </c>
      <c r="E20" s="2217">
        <v>26456.951000000001</v>
      </c>
      <c r="F20" s="2217">
        <f t="shared" ref="F20" si="6">E20/D20*100</f>
        <v>99.9280518205167</v>
      </c>
      <c r="G20" s="2211" t="s">
        <v>1405</v>
      </c>
      <c r="H20" s="2217">
        <f t="shared" ref="H20:H26" si="7">E20</f>
        <v>26456.951000000001</v>
      </c>
      <c r="I20" s="2217">
        <f t="shared" ref="I20" si="8">H20/D20*100</f>
        <v>99.9280518205167</v>
      </c>
      <c r="J20" s="2228"/>
    </row>
    <row r="21" spans="1:10" ht="21.75" hidden="1" customHeight="1" x14ac:dyDescent="0.25">
      <c r="A21" s="2213" t="s">
        <v>17</v>
      </c>
      <c r="B21" s="2221" t="s">
        <v>694</v>
      </c>
      <c r="C21" s="2226" t="s">
        <v>19</v>
      </c>
      <c r="D21" s="2216">
        <v>26400</v>
      </c>
      <c r="E21" s="2217">
        <v>6587.3</v>
      </c>
      <c r="F21" s="2217">
        <f t="shared" si="0"/>
        <v>24.951893939393941</v>
      </c>
      <c r="G21" s="2218" t="s">
        <v>695</v>
      </c>
      <c r="H21" s="2217">
        <f t="shared" si="7"/>
        <v>6587.3</v>
      </c>
      <c r="I21" s="2217">
        <f t="shared" si="1"/>
        <v>24.951893939393941</v>
      </c>
      <c r="J21" s="2218"/>
    </row>
    <row r="22" spans="1:10" ht="98.25" customHeight="1" x14ac:dyDescent="0.25">
      <c r="A22" s="2213" t="s">
        <v>114</v>
      </c>
      <c r="B22" s="2202" t="s">
        <v>1406</v>
      </c>
      <c r="C22" s="2224" t="s">
        <v>19</v>
      </c>
      <c r="D22" s="2209">
        <v>0</v>
      </c>
      <c r="E22" s="2209">
        <f>E24</f>
        <v>0</v>
      </c>
      <c r="F22" s="2210">
        <v>0</v>
      </c>
      <c r="G22" s="2217"/>
      <c r="H22" s="2210">
        <f t="shared" si="7"/>
        <v>0</v>
      </c>
      <c r="I22" s="2210">
        <v>0</v>
      </c>
      <c r="J22" s="2212"/>
    </row>
    <row r="23" spans="1:10" ht="140.25" customHeight="1" x14ac:dyDescent="0.25">
      <c r="A23" s="2213" t="s">
        <v>237</v>
      </c>
      <c r="B23" s="2221" t="s">
        <v>1407</v>
      </c>
      <c r="C23" s="2226" t="s">
        <v>19</v>
      </c>
      <c r="D23" s="2216">
        <v>0</v>
      </c>
      <c r="E23" s="2216">
        <f>SUM(E24:E24)</f>
        <v>0</v>
      </c>
      <c r="F23" s="2217">
        <v>0</v>
      </c>
      <c r="G23" s="2219" t="s">
        <v>2343</v>
      </c>
      <c r="H23" s="2217">
        <f t="shared" si="7"/>
        <v>0</v>
      </c>
      <c r="I23" s="2217">
        <v>0</v>
      </c>
      <c r="J23" s="2228" t="s">
        <v>1313</v>
      </c>
    </row>
    <row r="24" spans="1:10" ht="96.75" hidden="1" customHeight="1" x14ac:dyDescent="0.25">
      <c r="A24" s="2213" t="s">
        <v>114</v>
      </c>
      <c r="B24" s="2202" t="s">
        <v>1408</v>
      </c>
      <c r="C24" s="2224" t="s">
        <v>19</v>
      </c>
      <c r="D24" s="2209">
        <f>D25</f>
        <v>0</v>
      </c>
      <c r="E24" s="2209">
        <f>E25</f>
        <v>0</v>
      </c>
      <c r="F24" s="2210">
        <v>0</v>
      </c>
      <c r="G24" s="2217"/>
      <c r="H24" s="2210">
        <f t="shared" si="7"/>
        <v>0</v>
      </c>
      <c r="I24" s="2210">
        <v>0</v>
      </c>
      <c r="J24" s="2212" t="s">
        <v>405</v>
      </c>
    </row>
    <row r="25" spans="1:10" ht="116.25" hidden="1" customHeight="1" x14ac:dyDescent="0.25">
      <c r="A25" s="2213" t="s">
        <v>237</v>
      </c>
      <c r="B25" s="2221" t="s">
        <v>696</v>
      </c>
      <c r="C25" s="2226" t="s">
        <v>19</v>
      </c>
      <c r="D25" s="2216">
        <f>SUM(D26:D26)</f>
        <v>0</v>
      </c>
      <c r="E25" s="2216">
        <f>SUM(E26:E26)</f>
        <v>0</v>
      </c>
      <c r="F25" s="2217">
        <v>0</v>
      </c>
      <c r="G25" s="2217"/>
      <c r="H25" s="2217">
        <f t="shared" si="7"/>
        <v>0</v>
      </c>
      <c r="I25" s="2217">
        <v>0</v>
      </c>
      <c r="J25" s="1787"/>
    </row>
    <row r="26" spans="1:10" ht="78" hidden="1" customHeight="1" x14ac:dyDescent="0.25">
      <c r="A26" s="2213" t="s">
        <v>280</v>
      </c>
      <c r="B26" s="2221" t="s">
        <v>458</v>
      </c>
      <c r="C26" s="2226" t="s">
        <v>19</v>
      </c>
      <c r="D26" s="2216">
        <v>0</v>
      </c>
      <c r="E26" s="2217">
        <v>0</v>
      </c>
      <c r="F26" s="2217">
        <v>0</v>
      </c>
      <c r="G26" s="2217"/>
      <c r="H26" s="2217">
        <f t="shared" si="7"/>
        <v>0</v>
      </c>
      <c r="I26" s="2217">
        <v>0</v>
      </c>
      <c r="J26" s="1787" t="s">
        <v>405</v>
      </c>
    </row>
    <row r="27" spans="1:10" ht="0.75" hidden="1" customHeight="1" x14ac:dyDescent="0.25">
      <c r="A27" s="2201" t="s">
        <v>121</v>
      </c>
      <c r="B27" s="2202" t="s">
        <v>281</v>
      </c>
      <c r="C27" s="2224" t="s">
        <v>16</v>
      </c>
      <c r="D27" s="2210">
        <f>D29</f>
        <v>0</v>
      </c>
      <c r="E27" s="2210">
        <f>E29</f>
        <v>0</v>
      </c>
      <c r="F27" s="2210">
        <v>0</v>
      </c>
      <c r="G27" s="2210"/>
      <c r="H27" s="2210">
        <v>0</v>
      </c>
      <c r="I27" s="2210">
        <v>0</v>
      </c>
      <c r="J27" s="2212" t="s">
        <v>672</v>
      </c>
    </row>
    <row r="28" spans="1:10" ht="40.5" hidden="1" customHeight="1" x14ac:dyDescent="0.25">
      <c r="A28" s="2213" t="s">
        <v>259</v>
      </c>
      <c r="B28" s="2221" t="s">
        <v>697</v>
      </c>
      <c r="C28" s="2229" t="s">
        <v>589</v>
      </c>
      <c r="D28" s="2585" t="s">
        <v>698</v>
      </c>
      <c r="E28" s="2585"/>
      <c r="F28" s="2585"/>
      <c r="G28" s="2585"/>
      <c r="H28" s="2585"/>
      <c r="I28" s="2585"/>
      <c r="J28" s="2585"/>
    </row>
    <row r="29" spans="1:10" s="59" customFormat="1" ht="27.75" hidden="1" customHeight="1" x14ac:dyDescent="0.25">
      <c r="A29" s="2213"/>
      <c r="B29" s="2221" t="s">
        <v>699</v>
      </c>
      <c r="C29" s="2226" t="s">
        <v>16</v>
      </c>
      <c r="D29" s="2217">
        <v>0</v>
      </c>
      <c r="E29" s="2217">
        <v>0</v>
      </c>
      <c r="F29" s="2217">
        <v>0</v>
      </c>
      <c r="G29" s="2218"/>
      <c r="H29" s="2217">
        <v>0</v>
      </c>
      <c r="I29" s="2217">
        <v>0</v>
      </c>
      <c r="J29" s="1787"/>
    </row>
    <row r="30" spans="1:10" s="59" customFormat="1" ht="30" customHeight="1" x14ac:dyDescent="0.25">
      <c r="A30" s="2586"/>
      <c r="B30" s="2587" t="s">
        <v>39</v>
      </c>
      <c r="C30" s="2224" t="s">
        <v>15</v>
      </c>
      <c r="D30" s="2210">
        <f>D31+D32</f>
        <v>32476</v>
      </c>
      <c r="E30" s="2210">
        <f>E31+E32</f>
        <v>32177.951000000001</v>
      </c>
      <c r="F30" s="2210">
        <f>E30/D30*100</f>
        <v>99.082248429609564</v>
      </c>
      <c r="G30" s="2588"/>
      <c r="H30" s="2210">
        <f>E30</f>
        <v>32177.951000000001</v>
      </c>
      <c r="I30" s="2210">
        <f>H30/D30*100</f>
        <v>99.082248429609564</v>
      </c>
      <c r="J30" s="2589"/>
    </row>
    <row r="31" spans="1:10" s="59" customFormat="1" ht="80.25" customHeight="1" x14ac:dyDescent="0.25">
      <c r="A31" s="2586"/>
      <c r="B31" s="2587"/>
      <c r="C31" s="2224" t="s">
        <v>16</v>
      </c>
      <c r="D31" s="2210">
        <v>0</v>
      </c>
      <c r="E31" s="2210">
        <v>0</v>
      </c>
      <c r="F31" s="2210">
        <v>0</v>
      </c>
      <c r="G31" s="2588"/>
      <c r="H31" s="2210">
        <v>0</v>
      </c>
      <c r="I31" s="2210">
        <v>0</v>
      </c>
      <c r="J31" s="2589"/>
    </row>
    <row r="32" spans="1:10" s="59" customFormat="1" ht="80.25" customHeight="1" x14ac:dyDescent="0.25">
      <c r="A32" s="2586"/>
      <c r="B32" s="2587"/>
      <c r="C32" s="2224" t="s">
        <v>19</v>
      </c>
      <c r="D32" s="2210">
        <f>D10+D18</f>
        <v>32476</v>
      </c>
      <c r="E32" s="2210">
        <f>E10+E18</f>
        <v>32177.951000000001</v>
      </c>
      <c r="F32" s="2210">
        <f>E32/D32*100</f>
        <v>99.082248429609564</v>
      </c>
      <c r="G32" s="2588"/>
      <c r="H32" s="2210">
        <f>H10+H18</f>
        <v>32177.951000000001</v>
      </c>
      <c r="I32" s="2210">
        <f>H32/D32*100</f>
        <v>99.082248429609564</v>
      </c>
      <c r="J32" s="2589"/>
    </row>
    <row r="33" spans="1:10" s="543" customFormat="1" ht="30.75" customHeight="1" x14ac:dyDescent="0.25">
      <c r="A33" s="2597" t="s">
        <v>1409</v>
      </c>
      <c r="B33" s="2597"/>
      <c r="C33" s="2597"/>
      <c r="D33" s="2597"/>
      <c r="E33" s="2597"/>
      <c r="F33" s="2597"/>
      <c r="G33" s="2597"/>
      <c r="H33" s="2597"/>
      <c r="I33" s="2597"/>
      <c r="J33" s="2597"/>
    </row>
    <row r="34" spans="1:10" s="59" customFormat="1" ht="77.25" hidden="1" customHeight="1" x14ac:dyDescent="0.25">
      <c r="A34" s="2598" t="s">
        <v>9</v>
      </c>
      <c r="B34" s="2599" t="s">
        <v>282</v>
      </c>
      <c r="C34" s="2203" t="s">
        <v>15</v>
      </c>
      <c r="D34" s="2207">
        <f>D35+D36</f>
        <v>46860.950000000004</v>
      </c>
      <c r="E34" s="2207">
        <f>E35+E36</f>
        <v>42766.259999999995</v>
      </c>
      <c r="F34" s="2205">
        <f t="shared" ref="F34:F35" si="9">E34/D34*100</f>
        <v>91.262042276138217</v>
      </c>
      <c r="G34" s="2583"/>
      <c r="H34" s="2207">
        <f>H35+H36</f>
        <v>42766.259999999995</v>
      </c>
      <c r="I34" s="2205">
        <f t="shared" ref="I34:I35" si="10">H34/D34*100</f>
        <v>91.262042276138217</v>
      </c>
      <c r="J34" s="2600" t="s">
        <v>672</v>
      </c>
    </row>
    <row r="35" spans="1:10" s="59" customFormat="1" ht="96" hidden="1" customHeight="1" x14ac:dyDescent="0.25">
      <c r="A35" s="2598"/>
      <c r="B35" s="2599"/>
      <c r="C35" s="2224" t="s">
        <v>16</v>
      </c>
      <c r="D35" s="2207">
        <f>D61</f>
        <v>2498.5</v>
      </c>
      <c r="E35" s="2207">
        <f>E61</f>
        <v>0</v>
      </c>
      <c r="F35" s="2205">
        <f t="shared" si="9"/>
        <v>0</v>
      </c>
      <c r="G35" s="2583"/>
      <c r="H35" s="2207">
        <f>E35</f>
        <v>0</v>
      </c>
      <c r="I35" s="2205">
        <f t="shared" si="10"/>
        <v>0</v>
      </c>
      <c r="J35" s="2600"/>
    </row>
    <row r="36" spans="1:10" ht="132.75" hidden="1" customHeight="1" x14ac:dyDescent="0.25">
      <c r="A36" s="2598"/>
      <c r="B36" s="2599"/>
      <c r="C36" s="2224" t="s">
        <v>19</v>
      </c>
      <c r="D36" s="2204">
        <f>D42+D62+D63</f>
        <v>44362.450000000004</v>
      </c>
      <c r="E36" s="2204">
        <f>E42+E62+E63</f>
        <v>42766.259999999995</v>
      </c>
      <c r="F36" s="2205">
        <f>E36/D36*100</f>
        <v>96.401934518945623</v>
      </c>
      <c r="G36" s="2583"/>
      <c r="H36" s="2207">
        <f>E36</f>
        <v>42766.259999999995</v>
      </c>
      <c r="I36" s="2205">
        <f>H36/D36*100</f>
        <v>96.401934518945623</v>
      </c>
      <c r="J36" s="2600"/>
    </row>
    <row r="37" spans="1:10" s="59" customFormat="1" ht="26.25" customHeight="1" x14ac:dyDescent="0.25">
      <c r="A37" s="2601" t="s">
        <v>9</v>
      </c>
      <c r="B37" s="2602" t="s">
        <v>1047</v>
      </c>
      <c r="C37" s="2230" t="s">
        <v>15</v>
      </c>
      <c r="D37" s="2231">
        <f>D38+D39</f>
        <v>31449.8</v>
      </c>
      <c r="E37" s="2210">
        <f>E38+E39</f>
        <v>30776.629999999997</v>
      </c>
      <c r="F37" s="2210">
        <f t="shared" ref="F37:F38" si="11">E37/D37*100</f>
        <v>97.859541237146175</v>
      </c>
      <c r="G37" s="2592"/>
      <c r="H37" s="2210">
        <f>H38+H39</f>
        <v>30776.629999999997</v>
      </c>
      <c r="I37" s="2210">
        <f t="shared" ref="I37:I38" si="12">H37/D37*100</f>
        <v>97.859541237146175</v>
      </c>
      <c r="J37" s="2603"/>
    </row>
    <row r="38" spans="1:10" s="59" customFormat="1" ht="80.25" customHeight="1" x14ac:dyDescent="0.25">
      <c r="A38" s="2601"/>
      <c r="B38" s="2602"/>
      <c r="C38" s="2232" t="s">
        <v>16</v>
      </c>
      <c r="D38" s="2231">
        <f>D43</f>
        <v>14258</v>
      </c>
      <c r="E38" s="2210">
        <f>E43</f>
        <v>13880.85</v>
      </c>
      <c r="F38" s="2210">
        <f t="shared" si="11"/>
        <v>97.354818347594346</v>
      </c>
      <c r="G38" s="2592"/>
      <c r="H38" s="2210">
        <f t="shared" ref="H38:H62" si="13">E38</f>
        <v>13880.85</v>
      </c>
      <c r="I38" s="2210">
        <f t="shared" si="12"/>
        <v>97.354818347594346</v>
      </c>
      <c r="J38" s="2603"/>
    </row>
    <row r="39" spans="1:10" ht="79.5" customHeight="1" x14ac:dyDescent="0.25">
      <c r="A39" s="2601"/>
      <c r="B39" s="2602"/>
      <c r="C39" s="2232" t="s">
        <v>19</v>
      </c>
      <c r="D39" s="2209">
        <f>D41+D58</f>
        <v>17191.8</v>
      </c>
      <c r="E39" s="2209">
        <f>E41+E58</f>
        <v>16895.78</v>
      </c>
      <c r="F39" s="2210">
        <f>E39/D39*100</f>
        <v>98.278132598099091</v>
      </c>
      <c r="G39" s="2592"/>
      <c r="H39" s="2210">
        <f t="shared" si="13"/>
        <v>16895.78</v>
      </c>
      <c r="I39" s="2210">
        <f>H39/D39*100</f>
        <v>98.278132598099091</v>
      </c>
      <c r="J39" s="2603"/>
    </row>
    <row r="40" spans="1:10" ht="24" customHeight="1" x14ac:dyDescent="0.25">
      <c r="A40" s="2590" t="s">
        <v>21</v>
      </c>
      <c r="B40" s="2591" t="s">
        <v>1552</v>
      </c>
      <c r="C40" s="2232" t="s">
        <v>15</v>
      </c>
      <c r="D40" s="2216">
        <f>D41+D43</f>
        <v>30531.05</v>
      </c>
      <c r="E40" s="2216">
        <f>E41+E43</f>
        <v>29857.88</v>
      </c>
      <c r="F40" s="2217">
        <f t="shared" ref="F40:F62" si="14">E40/D40*100</f>
        <v>97.795129875978731</v>
      </c>
      <c r="G40" s="2592"/>
      <c r="H40" s="2217">
        <f t="shared" si="13"/>
        <v>29857.88</v>
      </c>
      <c r="I40" s="2217">
        <f t="shared" ref="I40:I62" si="15">H40/D40*100</f>
        <v>97.795129875978731</v>
      </c>
      <c r="J40" s="2593"/>
    </row>
    <row r="41" spans="1:10" ht="78.75" customHeight="1" x14ac:dyDescent="0.25">
      <c r="A41" s="2590"/>
      <c r="B41" s="2591"/>
      <c r="C41" s="2219" t="s">
        <v>19</v>
      </c>
      <c r="D41" s="2233">
        <f>D45+D50+D53+D56+D48</f>
        <v>16273.05</v>
      </c>
      <c r="E41" s="2233">
        <f>E45+E50+E53+E56+E48</f>
        <v>15977.03</v>
      </c>
      <c r="F41" s="2217">
        <f t="shared" si="14"/>
        <v>98.180918758315144</v>
      </c>
      <c r="G41" s="2592"/>
      <c r="H41" s="2217">
        <f t="shared" si="13"/>
        <v>15977.03</v>
      </c>
      <c r="I41" s="2217">
        <f t="shared" si="15"/>
        <v>98.180918758315144</v>
      </c>
      <c r="J41" s="2594"/>
    </row>
    <row r="42" spans="1:10" ht="156.75" hidden="1" customHeight="1" x14ac:dyDescent="0.25">
      <c r="A42" s="2590"/>
      <c r="B42" s="2591"/>
      <c r="C42" s="2219" t="s">
        <v>19</v>
      </c>
      <c r="D42" s="2233">
        <f>SUM(D46:D58)+D59</f>
        <v>44112.55</v>
      </c>
      <c r="E42" s="2233">
        <f>SUM(E46:E58)+E59</f>
        <v>42766.259999999995</v>
      </c>
      <c r="F42" s="2217">
        <f t="shared" si="14"/>
        <v>96.948056732154441</v>
      </c>
      <c r="G42" s="2592"/>
      <c r="H42" s="2217">
        <f t="shared" si="13"/>
        <v>42766.259999999995</v>
      </c>
      <c r="I42" s="2217">
        <f t="shared" si="15"/>
        <v>96.948056732154441</v>
      </c>
      <c r="J42" s="2594"/>
    </row>
    <row r="43" spans="1:10" s="59" customFormat="1" ht="82.5" customHeight="1" x14ac:dyDescent="0.25">
      <c r="A43" s="2590"/>
      <c r="B43" s="2591"/>
      <c r="C43" s="2234" t="s">
        <v>16</v>
      </c>
      <c r="D43" s="2235">
        <f>D46+D49+D54+D57</f>
        <v>14258</v>
      </c>
      <c r="E43" s="2235">
        <f>E46+E54+E49</f>
        <v>13880.85</v>
      </c>
      <c r="F43" s="2236">
        <f t="shared" si="14"/>
        <v>97.354818347594346</v>
      </c>
      <c r="G43" s="2592"/>
      <c r="H43" s="2217">
        <f t="shared" si="13"/>
        <v>13880.85</v>
      </c>
      <c r="I43" s="2217">
        <f t="shared" si="15"/>
        <v>97.354818347594346</v>
      </c>
      <c r="J43" s="2595"/>
    </row>
    <row r="44" spans="1:10" s="59" customFormat="1" ht="27" customHeight="1" x14ac:dyDescent="0.25">
      <c r="A44" s="2590" t="s">
        <v>200</v>
      </c>
      <c r="B44" s="2591" t="s">
        <v>1048</v>
      </c>
      <c r="C44" s="2234" t="s">
        <v>15</v>
      </c>
      <c r="D44" s="2235">
        <v>9341</v>
      </c>
      <c r="E44" s="2235">
        <f>E45+E46</f>
        <v>9341</v>
      </c>
      <c r="F44" s="2236">
        <f t="shared" si="14"/>
        <v>100</v>
      </c>
      <c r="G44" s="2591" t="s">
        <v>1526</v>
      </c>
      <c r="H44" s="2217">
        <f t="shared" si="13"/>
        <v>9341</v>
      </c>
      <c r="I44" s="2217">
        <f t="shared" si="15"/>
        <v>100</v>
      </c>
      <c r="J44" s="2596"/>
    </row>
    <row r="45" spans="1:10" ht="82.5" customHeight="1" x14ac:dyDescent="0.25">
      <c r="A45" s="2590"/>
      <c r="B45" s="2591"/>
      <c r="C45" s="2219" t="s">
        <v>19</v>
      </c>
      <c r="D45" s="2235">
        <v>7233.25</v>
      </c>
      <c r="E45" s="2235">
        <v>7233.25</v>
      </c>
      <c r="F45" s="2236">
        <f>E45/D45*100</f>
        <v>100</v>
      </c>
      <c r="G45" s="2591"/>
      <c r="H45" s="2216">
        <f t="shared" si="13"/>
        <v>7233.25</v>
      </c>
      <c r="I45" s="2217">
        <f t="shared" si="15"/>
        <v>100</v>
      </c>
      <c r="J45" s="2596"/>
    </row>
    <row r="46" spans="1:10" ht="78.75" customHeight="1" x14ac:dyDescent="0.25">
      <c r="A46" s="2590"/>
      <c r="B46" s="2591"/>
      <c r="C46" s="2219" t="s">
        <v>16</v>
      </c>
      <c r="D46" s="2235">
        <v>2107.75</v>
      </c>
      <c r="E46" s="2235">
        <v>2107.75</v>
      </c>
      <c r="F46" s="2236">
        <f t="shared" ref="F46:F52" si="16">E46/D46*100</f>
        <v>100</v>
      </c>
      <c r="G46" s="2591"/>
      <c r="H46" s="2216">
        <f t="shared" si="13"/>
        <v>2107.75</v>
      </c>
      <c r="I46" s="2217">
        <f t="shared" si="15"/>
        <v>100</v>
      </c>
      <c r="J46" s="2596"/>
    </row>
    <row r="47" spans="1:10" ht="25.5" customHeight="1" x14ac:dyDescent="0.25">
      <c r="A47" s="2590" t="s">
        <v>201</v>
      </c>
      <c r="B47" s="2591" t="s">
        <v>1049</v>
      </c>
      <c r="C47" s="2234" t="s">
        <v>15</v>
      </c>
      <c r="D47" s="2235">
        <f>D48+D49</f>
        <v>3384</v>
      </c>
      <c r="E47" s="2235">
        <f>E48+E49</f>
        <v>3384</v>
      </c>
      <c r="F47" s="2236">
        <f t="shared" si="16"/>
        <v>100</v>
      </c>
      <c r="G47" s="2609" t="s">
        <v>2591</v>
      </c>
      <c r="H47" s="2216">
        <f>E47</f>
        <v>3384</v>
      </c>
      <c r="I47" s="2217">
        <f t="shared" si="15"/>
        <v>100</v>
      </c>
      <c r="J47" s="2596"/>
    </row>
    <row r="48" spans="1:10" ht="78.75" customHeight="1" x14ac:dyDescent="0.25">
      <c r="A48" s="2590"/>
      <c r="B48" s="2591"/>
      <c r="C48" s="2219" t="s">
        <v>19</v>
      </c>
      <c r="D48" s="2235">
        <v>47</v>
      </c>
      <c r="E48" s="2236">
        <v>47</v>
      </c>
      <c r="F48" s="2236">
        <f t="shared" si="16"/>
        <v>100</v>
      </c>
      <c r="G48" s="2609"/>
      <c r="H48" s="2217">
        <f t="shared" ref="H48:H50" si="17">E48</f>
        <v>47</v>
      </c>
      <c r="I48" s="2217">
        <f t="shared" si="15"/>
        <v>100</v>
      </c>
      <c r="J48" s="2596"/>
    </row>
    <row r="49" spans="1:12" ht="76.5" customHeight="1" x14ac:dyDescent="0.25">
      <c r="A49" s="2590"/>
      <c r="B49" s="2591"/>
      <c r="C49" s="2219" t="s">
        <v>16</v>
      </c>
      <c r="D49" s="2235">
        <v>3337</v>
      </c>
      <c r="E49" s="2236">
        <v>3337</v>
      </c>
      <c r="F49" s="2236">
        <f t="shared" si="16"/>
        <v>100</v>
      </c>
      <c r="G49" s="2609"/>
      <c r="H49" s="2217">
        <f t="shared" si="17"/>
        <v>3337</v>
      </c>
      <c r="I49" s="2217">
        <f t="shared" si="15"/>
        <v>100</v>
      </c>
      <c r="J49" s="2596"/>
    </row>
    <row r="50" spans="1:12" ht="81.75" customHeight="1" x14ac:dyDescent="0.25">
      <c r="A50" s="2237" t="s">
        <v>283</v>
      </c>
      <c r="B50" s="2238" t="s">
        <v>1050</v>
      </c>
      <c r="C50" s="2219" t="s">
        <v>19</v>
      </c>
      <c r="D50" s="2216">
        <v>1294.05</v>
      </c>
      <c r="E50" s="2236">
        <v>1294</v>
      </c>
      <c r="F50" s="2217">
        <f t="shared" si="16"/>
        <v>99.996136161663003</v>
      </c>
      <c r="G50" s="2239" t="s">
        <v>1572</v>
      </c>
      <c r="H50" s="2217">
        <f t="shared" si="17"/>
        <v>1294</v>
      </c>
      <c r="I50" s="2217">
        <f t="shared" si="15"/>
        <v>99.996136161663003</v>
      </c>
      <c r="J50" s="2228"/>
    </row>
    <row r="51" spans="1:12" ht="117.75" hidden="1" customHeight="1" x14ac:dyDescent="0.25">
      <c r="A51" s="2237" t="s">
        <v>283</v>
      </c>
      <c r="B51" s="2238" t="s">
        <v>459</v>
      </c>
      <c r="C51" s="2219" t="s">
        <v>19</v>
      </c>
      <c r="D51" s="2216">
        <v>0</v>
      </c>
      <c r="E51" s="2217">
        <v>0</v>
      </c>
      <c r="F51" s="2217" t="e">
        <f t="shared" si="16"/>
        <v>#DIV/0!</v>
      </c>
      <c r="G51" s="2218"/>
      <c r="H51" s="2217">
        <f t="shared" si="13"/>
        <v>0</v>
      </c>
      <c r="I51" s="2217">
        <v>1</v>
      </c>
      <c r="J51" s="2240"/>
    </row>
    <row r="52" spans="1:12" ht="30.75" customHeight="1" x14ac:dyDescent="0.25">
      <c r="A52" s="2590" t="s">
        <v>284</v>
      </c>
      <c r="B52" s="2591" t="s">
        <v>1472</v>
      </c>
      <c r="C52" s="2219" t="s">
        <v>15</v>
      </c>
      <c r="D52" s="2216">
        <f>D53+D54</f>
        <v>13789.21</v>
      </c>
      <c r="E52" s="2216">
        <f>E53+E54</f>
        <v>13789.21</v>
      </c>
      <c r="F52" s="2217">
        <f t="shared" si="16"/>
        <v>100</v>
      </c>
      <c r="G52" s="2591" t="s">
        <v>1573</v>
      </c>
      <c r="H52" s="2217">
        <f t="shared" si="13"/>
        <v>13789.21</v>
      </c>
      <c r="I52" s="2217">
        <f t="shared" ref="I52:I57" si="18">H52/D52*100</f>
        <v>100</v>
      </c>
      <c r="J52" s="2596"/>
    </row>
    <row r="53" spans="1:12" ht="80.25" customHeight="1" x14ac:dyDescent="0.25">
      <c r="A53" s="2590"/>
      <c r="B53" s="2591"/>
      <c r="C53" s="2219" t="s">
        <v>19</v>
      </c>
      <c r="D53" s="2216">
        <v>5353.11</v>
      </c>
      <c r="E53" s="2216">
        <v>5353.11</v>
      </c>
      <c r="F53" s="2217">
        <f>E53/D53*100</f>
        <v>100</v>
      </c>
      <c r="G53" s="2591"/>
      <c r="H53" s="2216">
        <f t="shared" si="13"/>
        <v>5353.11</v>
      </c>
      <c r="I53" s="2217">
        <f t="shared" si="18"/>
        <v>100</v>
      </c>
      <c r="J53" s="2596"/>
    </row>
    <row r="54" spans="1:12" ht="122.25" customHeight="1" x14ac:dyDescent="0.25">
      <c r="A54" s="2590"/>
      <c r="B54" s="2591"/>
      <c r="C54" s="2219" t="s">
        <v>16</v>
      </c>
      <c r="D54" s="2216">
        <v>8436.1</v>
      </c>
      <c r="E54" s="2216">
        <v>8436.1</v>
      </c>
      <c r="F54" s="2217">
        <f>E54/D54*100</f>
        <v>100</v>
      </c>
      <c r="G54" s="2591"/>
      <c r="H54" s="2216">
        <f t="shared" si="13"/>
        <v>8436.1</v>
      </c>
      <c r="I54" s="2217">
        <f t="shared" si="18"/>
        <v>100</v>
      </c>
      <c r="J54" s="2596"/>
    </row>
    <row r="55" spans="1:12" ht="28.5" customHeight="1" x14ac:dyDescent="0.25">
      <c r="A55" s="2590" t="s">
        <v>285</v>
      </c>
      <c r="B55" s="2591" t="s">
        <v>1051</v>
      </c>
      <c r="C55" s="2219" t="s">
        <v>15</v>
      </c>
      <c r="D55" s="2216">
        <f>D56+D57</f>
        <v>2722.79</v>
      </c>
      <c r="E55" s="2216">
        <f>E56+E57</f>
        <v>2049.67</v>
      </c>
      <c r="F55" s="2217">
        <f>E55/D55*100</f>
        <v>75.278299097616781</v>
      </c>
      <c r="G55" s="2591" t="s">
        <v>1927</v>
      </c>
      <c r="H55" s="2216">
        <f t="shared" si="13"/>
        <v>2049.67</v>
      </c>
      <c r="I55" s="2217">
        <f t="shared" si="18"/>
        <v>75.278299097616781</v>
      </c>
      <c r="J55" s="2604" t="s">
        <v>2344</v>
      </c>
      <c r="L55" s="2241"/>
    </row>
    <row r="56" spans="1:12" ht="72.75" customHeight="1" x14ac:dyDescent="0.25">
      <c r="A56" s="2590"/>
      <c r="B56" s="2591"/>
      <c r="C56" s="2219" t="s">
        <v>19</v>
      </c>
      <c r="D56" s="2216">
        <v>2345.64</v>
      </c>
      <c r="E56" s="2216">
        <v>2049.67</v>
      </c>
      <c r="F56" s="2217">
        <f>E56/D56*100</f>
        <v>87.382121723708678</v>
      </c>
      <c r="G56" s="2591"/>
      <c r="H56" s="2216">
        <f t="shared" si="13"/>
        <v>2049.67</v>
      </c>
      <c r="I56" s="2217">
        <f t="shared" si="18"/>
        <v>87.382121723708678</v>
      </c>
      <c r="J56" s="2605"/>
    </row>
    <row r="57" spans="1:12" ht="70.5" customHeight="1" x14ac:dyDescent="0.25">
      <c r="A57" s="2590"/>
      <c r="B57" s="2591"/>
      <c r="C57" s="2239" t="s">
        <v>16</v>
      </c>
      <c r="D57" s="2216">
        <v>377.15</v>
      </c>
      <c r="E57" s="2216">
        <v>0</v>
      </c>
      <c r="F57" s="2217">
        <f>E57/D57*100</f>
        <v>0</v>
      </c>
      <c r="G57" s="2591"/>
      <c r="H57" s="2216">
        <f t="shared" si="13"/>
        <v>0</v>
      </c>
      <c r="I57" s="2217">
        <f t="shared" si="18"/>
        <v>0</v>
      </c>
      <c r="J57" s="2606"/>
    </row>
    <row r="58" spans="1:12" ht="107.25" customHeight="1" x14ac:dyDescent="0.25">
      <c r="A58" s="2237" t="s">
        <v>26</v>
      </c>
      <c r="B58" s="2219" t="s">
        <v>1553</v>
      </c>
      <c r="C58" s="2219" t="s">
        <v>19</v>
      </c>
      <c r="D58" s="2216">
        <v>918.75</v>
      </c>
      <c r="E58" s="2217">
        <v>918.75</v>
      </c>
      <c r="F58" s="2217">
        <f t="shared" si="14"/>
        <v>100</v>
      </c>
      <c r="G58" s="2219" t="s">
        <v>1574</v>
      </c>
      <c r="H58" s="2217">
        <f t="shared" si="13"/>
        <v>918.75</v>
      </c>
      <c r="I58" s="2217">
        <f t="shared" si="15"/>
        <v>100</v>
      </c>
      <c r="J58" s="2242"/>
    </row>
    <row r="59" spans="1:12" ht="26.25" hidden="1" customHeight="1" x14ac:dyDescent="0.25">
      <c r="A59" s="2237" t="s">
        <v>374</v>
      </c>
      <c r="B59" s="2219" t="s">
        <v>590</v>
      </c>
      <c r="C59" s="2219" t="s">
        <v>19</v>
      </c>
      <c r="D59" s="2216">
        <v>0</v>
      </c>
      <c r="E59" s="2217">
        <v>0</v>
      </c>
      <c r="F59" s="2217">
        <v>0</v>
      </c>
      <c r="G59" s="2218"/>
      <c r="H59" s="2217">
        <f t="shared" si="13"/>
        <v>0</v>
      </c>
      <c r="I59" s="2217">
        <v>0</v>
      </c>
      <c r="J59" s="2242"/>
    </row>
    <row r="60" spans="1:12" ht="25.5" hidden="1" customHeight="1" x14ac:dyDescent="0.25">
      <c r="A60" s="2590" t="s">
        <v>26</v>
      </c>
      <c r="B60" s="2607" t="s">
        <v>700</v>
      </c>
      <c r="C60" s="2219" t="s">
        <v>15</v>
      </c>
      <c r="D60" s="2216">
        <f>D61+D62</f>
        <v>2748.4</v>
      </c>
      <c r="E60" s="2216">
        <f>E61+E62</f>
        <v>0</v>
      </c>
      <c r="F60" s="2217">
        <f>E60/D60*100</f>
        <v>0</v>
      </c>
      <c r="G60" s="2585" t="s">
        <v>701</v>
      </c>
      <c r="H60" s="2216">
        <f t="shared" si="13"/>
        <v>0</v>
      </c>
      <c r="I60" s="2217">
        <f t="shared" si="15"/>
        <v>0</v>
      </c>
      <c r="J60" s="2608" t="s">
        <v>678</v>
      </c>
    </row>
    <row r="61" spans="1:12" ht="27.75" hidden="1" customHeight="1" x14ac:dyDescent="0.25">
      <c r="A61" s="2590"/>
      <c r="B61" s="2607"/>
      <c r="C61" s="2219" t="s">
        <v>16</v>
      </c>
      <c r="D61" s="2216">
        <v>2498.5</v>
      </c>
      <c r="E61" s="2216">
        <v>0</v>
      </c>
      <c r="F61" s="2217">
        <f>E61/D61*100</f>
        <v>0</v>
      </c>
      <c r="G61" s="2585"/>
      <c r="H61" s="2216">
        <f t="shared" si="13"/>
        <v>0</v>
      </c>
      <c r="I61" s="2217">
        <f t="shared" si="15"/>
        <v>0</v>
      </c>
      <c r="J61" s="2608"/>
    </row>
    <row r="62" spans="1:12" ht="17.25" hidden="1" customHeight="1" x14ac:dyDescent="0.25">
      <c r="A62" s="2590"/>
      <c r="B62" s="2607"/>
      <c r="C62" s="2219" t="s">
        <v>19</v>
      </c>
      <c r="D62" s="2216">
        <v>249.9</v>
      </c>
      <c r="E62" s="2216">
        <v>0</v>
      </c>
      <c r="F62" s="2217">
        <f t="shared" si="14"/>
        <v>0</v>
      </c>
      <c r="G62" s="2585"/>
      <c r="H62" s="2216">
        <f t="shared" si="13"/>
        <v>0</v>
      </c>
      <c r="I62" s="2217">
        <f t="shared" si="15"/>
        <v>0</v>
      </c>
      <c r="J62" s="2608"/>
    </row>
    <row r="63" spans="1:12" ht="0.75" hidden="1" customHeight="1" x14ac:dyDescent="0.25">
      <c r="A63" s="2237" t="s">
        <v>27</v>
      </c>
      <c r="B63" s="2219" t="s">
        <v>702</v>
      </c>
      <c r="C63" s="2234" t="s">
        <v>19</v>
      </c>
      <c r="D63" s="2233">
        <f>D64</f>
        <v>0</v>
      </c>
      <c r="E63" s="2233">
        <f>E64</f>
        <v>0</v>
      </c>
      <c r="F63" s="2217">
        <v>0</v>
      </c>
      <c r="G63" s="2218"/>
      <c r="H63" s="2217">
        <f>H64</f>
        <v>0</v>
      </c>
      <c r="I63" s="2217">
        <v>0</v>
      </c>
      <c r="J63" s="2243"/>
    </row>
    <row r="64" spans="1:12" ht="17.25" hidden="1" customHeight="1" x14ac:dyDescent="0.25">
      <c r="A64" s="2237" t="s">
        <v>28</v>
      </c>
      <c r="B64" s="2240" t="s">
        <v>460</v>
      </c>
      <c r="C64" s="2234" t="s">
        <v>19</v>
      </c>
      <c r="D64" s="2217">
        <v>0</v>
      </c>
      <c r="E64" s="2217">
        <v>0</v>
      </c>
      <c r="F64" s="2217">
        <v>0</v>
      </c>
      <c r="G64" s="2218"/>
      <c r="H64" s="2217">
        <v>0</v>
      </c>
      <c r="I64" s="2217">
        <v>0</v>
      </c>
      <c r="J64" s="1787" t="s">
        <v>405</v>
      </c>
    </row>
    <row r="65" spans="1:10" ht="30" hidden="1" customHeight="1" x14ac:dyDescent="0.25">
      <c r="A65" s="2244" t="s">
        <v>12</v>
      </c>
      <c r="B65" s="2245" t="s">
        <v>286</v>
      </c>
      <c r="C65" s="2232" t="s">
        <v>19</v>
      </c>
      <c r="D65" s="2210">
        <f>D66</f>
        <v>315</v>
      </c>
      <c r="E65" s="2210">
        <f>E66</f>
        <v>24.5</v>
      </c>
      <c r="F65" s="2210">
        <f t="shared" ref="F65:F72" si="19">E65/D65*100</f>
        <v>7.7777777777777777</v>
      </c>
      <c r="G65" s="2246"/>
      <c r="H65" s="2210">
        <f>H66</f>
        <v>24.5</v>
      </c>
      <c r="I65" s="2210">
        <f t="shared" ref="I65:I72" si="20">H65/D65*100</f>
        <v>7.7777777777777777</v>
      </c>
      <c r="J65" s="2212" t="s">
        <v>672</v>
      </c>
    </row>
    <row r="66" spans="1:10" ht="19.5" hidden="1" customHeight="1" x14ac:dyDescent="0.25">
      <c r="A66" s="2237" t="s">
        <v>13</v>
      </c>
      <c r="B66" s="2240" t="s">
        <v>703</v>
      </c>
      <c r="C66" s="2234" t="s">
        <v>19</v>
      </c>
      <c r="D66" s="2217">
        <f>SUM(D67:D69)</f>
        <v>315</v>
      </c>
      <c r="E66" s="2217">
        <f>SUM(E67:E69)</f>
        <v>24.5</v>
      </c>
      <c r="F66" s="2217">
        <f t="shared" si="19"/>
        <v>7.7777777777777777</v>
      </c>
      <c r="G66" s="2218" t="s">
        <v>591</v>
      </c>
      <c r="H66" s="2217">
        <f>SUM(H67:H69)</f>
        <v>24.5</v>
      </c>
      <c r="I66" s="2217">
        <f t="shared" si="20"/>
        <v>7.7777777777777777</v>
      </c>
      <c r="J66" s="2243"/>
    </row>
    <row r="67" spans="1:10" ht="26.25" hidden="1" customHeight="1" x14ac:dyDescent="0.25">
      <c r="A67" s="2237" t="s">
        <v>287</v>
      </c>
      <c r="B67" s="2240" t="s">
        <v>461</v>
      </c>
      <c r="C67" s="2234" t="s">
        <v>19</v>
      </c>
      <c r="D67" s="2216">
        <v>0</v>
      </c>
      <c r="E67" s="2217">
        <v>0</v>
      </c>
      <c r="F67" s="2217">
        <v>0</v>
      </c>
      <c r="G67" s="2218"/>
      <c r="H67" s="2217">
        <f t="shared" ref="H67:H72" si="21">E67</f>
        <v>0</v>
      </c>
      <c r="I67" s="2217">
        <v>0</v>
      </c>
      <c r="J67" s="1787" t="s">
        <v>405</v>
      </c>
    </row>
    <row r="68" spans="1:10" ht="100.5" hidden="1" customHeight="1" x14ac:dyDescent="0.25">
      <c r="A68" s="2237" t="s">
        <v>288</v>
      </c>
      <c r="B68" s="2240" t="s">
        <v>592</v>
      </c>
      <c r="C68" s="2234" t="s">
        <v>19</v>
      </c>
      <c r="D68" s="2216">
        <v>150</v>
      </c>
      <c r="E68" s="2217">
        <v>24.5</v>
      </c>
      <c r="F68" s="2217">
        <f t="shared" si="19"/>
        <v>16.333333333333332</v>
      </c>
      <c r="G68" s="2218" t="s">
        <v>704</v>
      </c>
      <c r="H68" s="2217">
        <f t="shared" si="21"/>
        <v>24.5</v>
      </c>
      <c r="I68" s="2217">
        <f t="shared" si="20"/>
        <v>16.333333333333332</v>
      </c>
      <c r="J68" s="2247"/>
    </row>
    <row r="69" spans="1:10" ht="24" hidden="1" customHeight="1" x14ac:dyDescent="0.25">
      <c r="A69" s="2237" t="s">
        <v>289</v>
      </c>
      <c r="B69" s="2240" t="s">
        <v>796</v>
      </c>
      <c r="C69" s="2234" t="s">
        <v>19</v>
      </c>
      <c r="D69" s="2217">
        <v>165</v>
      </c>
      <c r="E69" s="2217">
        <v>0</v>
      </c>
      <c r="F69" s="2217">
        <f t="shared" si="19"/>
        <v>0</v>
      </c>
      <c r="G69" s="2218"/>
      <c r="H69" s="2217">
        <f t="shared" si="21"/>
        <v>0</v>
      </c>
      <c r="I69" s="2217">
        <f t="shared" si="20"/>
        <v>0</v>
      </c>
      <c r="J69" s="2218" t="s">
        <v>672</v>
      </c>
    </row>
    <row r="70" spans="1:10" ht="32.25" customHeight="1" x14ac:dyDescent="0.25">
      <c r="A70" s="2616"/>
      <c r="B70" s="2592" t="s">
        <v>64</v>
      </c>
      <c r="C70" s="2248" t="s">
        <v>15</v>
      </c>
      <c r="D70" s="2231">
        <f>D71+D72</f>
        <v>31449.8</v>
      </c>
      <c r="E70" s="2210">
        <f>E71+E72</f>
        <v>30776.629999999997</v>
      </c>
      <c r="F70" s="2210">
        <f t="shared" si="19"/>
        <v>97.859541237146175</v>
      </c>
      <c r="G70" s="2590"/>
      <c r="H70" s="2210">
        <f t="shared" si="21"/>
        <v>30776.629999999997</v>
      </c>
      <c r="I70" s="2210">
        <f t="shared" si="20"/>
        <v>97.859541237146175</v>
      </c>
      <c r="J70" s="2617"/>
    </row>
    <row r="71" spans="1:10" ht="78" customHeight="1" x14ac:dyDescent="0.25">
      <c r="A71" s="2616"/>
      <c r="B71" s="2592"/>
      <c r="C71" s="2232" t="s">
        <v>16</v>
      </c>
      <c r="D71" s="2231">
        <f>D38</f>
        <v>14258</v>
      </c>
      <c r="E71" s="2231">
        <f>E38</f>
        <v>13880.85</v>
      </c>
      <c r="F71" s="2210">
        <f t="shared" si="19"/>
        <v>97.354818347594346</v>
      </c>
      <c r="G71" s="2590"/>
      <c r="H71" s="2210">
        <f t="shared" si="21"/>
        <v>13880.85</v>
      </c>
      <c r="I71" s="2210">
        <f t="shared" si="20"/>
        <v>97.354818347594346</v>
      </c>
      <c r="J71" s="2617"/>
    </row>
    <row r="72" spans="1:10" ht="83.25" customHeight="1" x14ac:dyDescent="0.25">
      <c r="A72" s="2616"/>
      <c r="B72" s="2592"/>
      <c r="C72" s="2249" t="s">
        <v>19</v>
      </c>
      <c r="D72" s="2231">
        <f>D39</f>
        <v>17191.8</v>
      </c>
      <c r="E72" s="2210">
        <f>E39</f>
        <v>16895.78</v>
      </c>
      <c r="F72" s="2210">
        <f t="shared" si="19"/>
        <v>98.278132598099091</v>
      </c>
      <c r="G72" s="2590"/>
      <c r="H72" s="2210">
        <f t="shared" si="21"/>
        <v>16895.78</v>
      </c>
      <c r="I72" s="2210">
        <f t="shared" si="20"/>
        <v>98.278132598099091</v>
      </c>
      <c r="J72" s="2617"/>
    </row>
    <row r="73" spans="1:10" ht="31.5" customHeight="1" x14ac:dyDescent="0.25">
      <c r="A73" s="2618" t="s">
        <v>1052</v>
      </c>
      <c r="B73" s="2618"/>
      <c r="C73" s="2618"/>
      <c r="D73" s="2618"/>
      <c r="E73" s="2618"/>
      <c r="F73" s="2618"/>
      <c r="G73" s="2618"/>
      <c r="H73" s="2618"/>
      <c r="I73" s="2618"/>
      <c r="J73" s="2618"/>
    </row>
    <row r="74" spans="1:10" ht="126" customHeight="1" x14ac:dyDescent="0.25">
      <c r="A74" s="2250" t="s">
        <v>9</v>
      </c>
      <c r="B74" s="2251" t="s">
        <v>1053</v>
      </c>
      <c r="C74" s="2252" t="s">
        <v>1054</v>
      </c>
      <c r="D74" s="2253">
        <v>0</v>
      </c>
      <c r="E74" s="2253">
        <v>0</v>
      </c>
      <c r="F74" s="2253">
        <v>0</v>
      </c>
      <c r="G74" s="2253"/>
      <c r="H74" s="2253">
        <v>0</v>
      </c>
      <c r="I74" s="2253">
        <v>0</v>
      </c>
      <c r="J74" s="2254"/>
    </row>
    <row r="75" spans="1:10" ht="404.25" customHeight="1" x14ac:dyDescent="0.25">
      <c r="A75" s="2255" t="s">
        <v>21</v>
      </c>
      <c r="B75" s="2239" t="s">
        <v>1055</v>
      </c>
      <c r="C75" s="2239" t="s">
        <v>1054</v>
      </c>
      <c r="D75" s="2236">
        <v>0</v>
      </c>
      <c r="E75" s="2236">
        <v>0</v>
      </c>
      <c r="F75" s="2236">
        <v>0</v>
      </c>
      <c r="G75" s="2239" t="s">
        <v>1928</v>
      </c>
      <c r="H75" s="2236">
        <v>0</v>
      </c>
      <c r="I75" s="2236">
        <v>0</v>
      </c>
      <c r="J75" s="2256"/>
    </row>
    <row r="76" spans="1:10" ht="23.25" hidden="1" customHeight="1" x14ac:dyDescent="0.25">
      <c r="A76" s="2612" t="s">
        <v>290</v>
      </c>
      <c r="B76" s="2612"/>
      <c r="C76" s="2612"/>
      <c r="D76" s="2612"/>
      <c r="E76" s="2612"/>
      <c r="F76" s="2612"/>
      <c r="G76" s="2612"/>
      <c r="H76" s="2612"/>
      <c r="I76" s="2612"/>
      <c r="J76" s="2612"/>
    </row>
    <row r="77" spans="1:10" ht="77.25" hidden="1" customHeight="1" x14ac:dyDescent="0.25">
      <c r="A77" s="2610" t="s">
        <v>9</v>
      </c>
      <c r="B77" s="2611" t="s">
        <v>291</v>
      </c>
      <c r="C77" s="1786" t="s">
        <v>15</v>
      </c>
      <c r="D77" s="2253" t="e">
        <f>D78+D79</f>
        <v>#REF!</v>
      </c>
      <c r="E77" s="2253" t="e">
        <f>E78+E79</f>
        <v>#REF!</v>
      </c>
      <c r="F77" s="2253" t="e">
        <f>E77/D77*100</f>
        <v>#REF!</v>
      </c>
      <c r="G77" s="2612"/>
      <c r="H77" s="2253" t="e">
        <f>H78+H79</f>
        <v>#REF!</v>
      </c>
      <c r="I77" s="2253" t="e">
        <f>H77/D77*100</f>
        <v>#REF!</v>
      </c>
      <c r="J77" s="2613" t="s">
        <v>672</v>
      </c>
    </row>
    <row r="78" spans="1:10" ht="97.5" hidden="1" customHeight="1" x14ac:dyDescent="0.25">
      <c r="A78" s="2610"/>
      <c r="B78" s="2611"/>
      <c r="C78" s="1786" t="s">
        <v>16</v>
      </c>
      <c r="D78" s="2253" t="e">
        <f>D81+D91+D98</f>
        <v>#REF!</v>
      </c>
      <c r="E78" s="2253" t="e">
        <f>E81+E91+E98</f>
        <v>#REF!</v>
      </c>
      <c r="F78" s="2253" t="e">
        <f>E78/D78*100</f>
        <v>#REF!</v>
      </c>
      <c r="G78" s="2612"/>
      <c r="H78" s="2253" t="e">
        <f>E78</f>
        <v>#REF!</v>
      </c>
      <c r="I78" s="2253" t="e">
        <f>H78/D78*100</f>
        <v>#REF!</v>
      </c>
      <c r="J78" s="2613"/>
    </row>
    <row r="79" spans="1:10" ht="19.5" hidden="1" customHeight="1" x14ac:dyDescent="0.25">
      <c r="A79" s="2610"/>
      <c r="B79" s="2611"/>
      <c r="C79" s="1786" t="s">
        <v>19</v>
      </c>
      <c r="D79" s="2253" t="e">
        <f>D82+D92+#REF!</f>
        <v>#REF!</v>
      </c>
      <c r="E79" s="2253" t="e">
        <f>E82+E92+E99</f>
        <v>#REF!</v>
      </c>
      <c r="F79" s="2253" t="e">
        <f>E79/D79*100</f>
        <v>#REF!</v>
      </c>
      <c r="G79" s="2612"/>
      <c r="H79" s="2253" t="e">
        <f>H82+H92+H99</f>
        <v>#REF!</v>
      </c>
      <c r="I79" s="2253" t="e">
        <f>H79/D79*100</f>
        <v>#REF!</v>
      </c>
      <c r="J79" s="2613"/>
    </row>
    <row r="80" spans="1:10" ht="77.25" hidden="1" customHeight="1" x14ac:dyDescent="0.25">
      <c r="A80" s="2614" t="s">
        <v>21</v>
      </c>
      <c r="B80" s="2609" t="s">
        <v>705</v>
      </c>
      <c r="C80" s="1787" t="s">
        <v>15</v>
      </c>
      <c r="D80" s="2236">
        <f>D81+D82</f>
        <v>13338.099999999999</v>
      </c>
      <c r="E80" s="2236">
        <f>E81+E82</f>
        <v>0</v>
      </c>
      <c r="F80" s="2236">
        <f t="shared" ref="F80:F84" si="22">E80/D80*100</f>
        <v>0</v>
      </c>
      <c r="G80" s="2615" t="s">
        <v>706</v>
      </c>
      <c r="H80" s="2236">
        <f>H81+H82</f>
        <v>0</v>
      </c>
      <c r="I80" s="2236">
        <f t="shared" ref="I80:I84" si="23">H80/D80*100</f>
        <v>0</v>
      </c>
      <c r="J80" s="2615"/>
    </row>
    <row r="81" spans="1:10" ht="96.75" hidden="1" customHeight="1" x14ac:dyDescent="0.25">
      <c r="A81" s="2614"/>
      <c r="B81" s="2609"/>
      <c r="C81" s="1787" t="s">
        <v>16</v>
      </c>
      <c r="D81" s="2236">
        <f>D84+D87</f>
        <v>5365.2</v>
      </c>
      <c r="E81" s="2236">
        <f>E84+E87</f>
        <v>0</v>
      </c>
      <c r="F81" s="2236">
        <f t="shared" si="22"/>
        <v>0</v>
      </c>
      <c r="G81" s="2615"/>
      <c r="H81" s="2236">
        <f>E81</f>
        <v>0</v>
      </c>
      <c r="I81" s="2236">
        <f t="shared" si="23"/>
        <v>0</v>
      </c>
      <c r="J81" s="2615"/>
    </row>
    <row r="82" spans="1:10" ht="21.75" hidden="1" customHeight="1" x14ac:dyDescent="0.25">
      <c r="A82" s="2614"/>
      <c r="B82" s="2609"/>
      <c r="C82" s="1787" t="s">
        <v>19</v>
      </c>
      <c r="D82" s="2236">
        <f>D85+D88+D89</f>
        <v>7972.9</v>
      </c>
      <c r="E82" s="2236">
        <f>E85+E88+E89</f>
        <v>0</v>
      </c>
      <c r="F82" s="2236">
        <f t="shared" si="22"/>
        <v>0</v>
      </c>
      <c r="G82" s="2615"/>
      <c r="H82" s="2236">
        <f>E82</f>
        <v>0</v>
      </c>
      <c r="I82" s="2236">
        <f t="shared" si="23"/>
        <v>0</v>
      </c>
      <c r="J82" s="2615"/>
    </row>
    <row r="83" spans="1:10" ht="84" hidden="1" customHeight="1" x14ac:dyDescent="0.25">
      <c r="A83" s="2614" t="s">
        <v>200</v>
      </c>
      <c r="B83" s="2429" t="s">
        <v>707</v>
      </c>
      <c r="C83" s="1787" t="s">
        <v>15</v>
      </c>
      <c r="D83" s="2236">
        <f>D84+D85</f>
        <v>9450</v>
      </c>
      <c r="E83" s="2236">
        <f>E84+E85</f>
        <v>0</v>
      </c>
      <c r="F83" s="2236">
        <f t="shared" si="22"/>
        <v>0</v>
      </c>
      <c r="G83" s="2615" t="s">
        <v>708</v>
      </c>
      <c r="H83" s="2236">
        <f>H84+H85</f>
        <v>0</v>
      </c>
      <c r="I83" s="2236">
        <f t="shared" si="23"/>
        <v>0</v>
      </c>
      <c r="J83" s="2615" t="s">
        <v>709</v>
      </c>
    </row>
    <row r="84" spans="1:10" ht="99.75" hidden="1" customHeight="1" x14ac:dyDescent="0.25">
      <c r="A84" s="2614"/>
      <c r="B84" s="2429"/>
      <c r="C84" s="1787" t="s">
        <v>16</v>
      </c>
      <c r="D84" s="2236">
        <v>2177.1</v>
      </c>
      <c r="E84" s="2236">
        <v>0</v>
      </c>
      <c r="F84" s="2236">
        <f t="shared" si="22"/>
        <v>0</v>
      </c>
      <c r="G84" s="2615"/>
      <c r="H84" s="2236">
        <f>E84</f>
        <v>0</v>
      </c>
      <c r="I84" s="2236">
        <f t="shared" si="23"/>
        <v>0</v>
      </c>
      <c r="J84" s="2615"/>
    </row>
    <row r="85" spans="1:10" ht="26.25" hidden="1" customHeight="1" x14ac:dyDescent="0.25">
      <c r="A85" s="2614"/>
      <c r="B85" s="2429"/>
      <c r="C85" s="1787" t="s">
        <v>19</v>
      </c>
      <c r="D85" s="2236">
        <v>7272.9</v>
      </c>
      <c r="E85" s="2236">
        <v>0</v>
      </c>
      <c r="F85" s="2236">
        <f>E85/D85*100</f>
        <v>0</v>
      </c>
      <c r="G85" s="2615"/>
      <c r="H85" s="2236">
        <f>E85</f>
        <v>0</v>
      </c>
      <c r="I85" s="2236">
        <f>H85/D85*100</f>
        <v>0</v>
      </c>
      <c r="J85" s="2615"/>
    </row>
    <row r="86" spans="1:10" ht="75.75" hidden="1" customHeight="1" x14ac:dyDescent="0.25">
      <c r="A86" s="2614" t="s">
        <v>201</v>
      </c>
      <c r="B86" s="2429" t="s">
        <v>462</v>
      </c>
      <c r="C86" s="1787" t="s">
        <v>15</v>
      </c>
      <c r="D86" s="2236">
        <f>D87+D88</f>
        <v>3188.1</v>
      </c>
      <c r="E86" s="2236">
        <f>E87+E88</f>
        <v>0</v>
      </c>
      <c r="F86" s="2236">
        <f t="shared" ref="F86:F91" si="24">E86/D86*100</f>
        <v>0</v>
      </c>
      <c r="G86" s="2615"/>
      <c r="H86" s="2236">
        <f>H87+H88</f>
        <v>0</v>
      </c>
      <c r="I86" s="2236">
        <f t="shared" ref="I86:I91" si="25">H86/D86*100</f>
        <v>0</v>
      </c>
      <c r="J86" s="2620" t="s">
        <v>678</v>
      </c>
    </row>
    <row r="87" spans="1:10" ht="99.75" hidden="1" customHeight="1" x14ac:dyDescent="0.25">
      <c r="A87" s="2614"/>
      <c r="B87" s="2429"/>
      <c r="C87" s="1787" t="s">
        <v>16</v>
      </c>
      <c r="D87" s="2236">
        <v>3188.1</v>
      </c>
      <c r="E87" s="2236">
        <v>0</v>
      </c>
      <c r="F87" s="2236">
        <f t="shared" si="24"/>
        <v>0</v>
      </c>
      <c r="G87" s="2615"/>
      <c r="H87" s="2236">
        <f>E87</f>
        <v>0</v>
      </c>
      <c r="I87" s="2236">
        <f t="shared" si="25"/>
        <v>0</v>
      </c>
      <c r="J87" s="2620"/>
    </row>
    <row r="88" spans="1:10" ht="94.5" hidden="1" customHeight="1" x14ac:dyDescent="0.25">
      <c r="A88" s="2614"/>
      <c r="B88" s="2429"/>
      <c r="C88" s="1787" t="s">
        <v>19</v>
      </c>
      <c r="D88" s="2236">
        <v>0</v>
      </c>
      <c r="E88" s="2236">
        <v>0</v>
      </c>
      <c r="F88" s="2236">
        <v>0</v>
      </c>
      <c r="G88" s="2615"/>
      <c r="H88" s="2236">
        <f>E88</f>
        <v>0</v>
      </c>
      <c r="I88" s="2236">
        <v>0</v>
      </c>
      <c r="J88" s="2620"/>
    </row>
    <row r="89" spans="1:10" ht="24" hidden="1" customHeight="1" x14ac:dyDescent="0.25">
      <c r="A89" s="2255" t="s">
        <v>283</v>
      </c>
      <c r="B89" s="2179" t="s">
        <v>797</v>
      </c>
      <c r="C89" s="1787" t="s">
        <v>19</v>
      </c>
      <c r="D89" s="2235">
        <v>700</v>
      </c>
      <c r="E89" s="2236">
        <v>0</v>
      </c>
      <c r="F89" s="2236">
        <f t="shared" si="24"/>
        <v>0</v>
      </c>
      <c r="G89" s="2257"/>
      <c r="H89" s="2236">
        <v>0</v>
      </c>
      <c r="I89" s="2236">
        <f t="shared" si="25"/>
        <v>0</v>
      </c>
      <c r="J89" s="2258" t="s">
        <v>678</v>
      </c>
    </row>
    <row r="90" spans="1:10" ht="76.5" hidden="1" customHeight="1" x14ac:dyDescent="0.25">
      <c r="A90" s="2614" t="s">
        <v>26</v>
      </c>
      <c r="B90" s="2619" t="s">
        <v>463</v>
      </c>
      <c r="C90" s="1787" t="s">
        <v>15</v>
      </c>
      <c r="D90" s="2235">
        <f>D91+D92</f>
        <v>14047.8</v>
      </c>
      <c r="E90" s="2235">
        <f>E91+E92</f>
        <v>0</v>
      </c>
      <c r="F90" s="2236">
        <f t="shared" si="24"/>
        <v>0</v>
      </c>
      <c r="G90" s="2615" t="s">
        <v>710</v>
      </c>
      <c r="H90" s="2236">
        <f>H91+H92</f>
        <v>0</v>
      </c>
      <c r="I90" s="2236">
        <f t="shared" si="25"/>
        <v>0</v>
      </c>
      <c r="J90" s="2620"/>
    </row>
    <row r="91" spans="1:10" ht="136.5" hidden="1" customHeight="1" x14ac:dyDescent="0.25">
      <c r="A91" s="2614"/>
      <c r="B91" s="2619"/>
      <c r="C91" s="1787" t="s">
        <v>16</v>
      </c>
      <c r="D91" s="2235">
        <f>D94</f>
        <v>8047.8</v>
      </c>
      <c r="E91" s="2235">
        <f>E94</f>
        <v>0</v>
      </c>
      <c r="F91" s="2236">
        <f t="shared" si="24"/>
        <v>0</v>
      </c>
      <c r="G91" s="2615"/>
      <c r="H91" s="2236">
        <f t="shared" ref="H91" si="26">H94</f>
        <v>0</v>
      </c>
      <c r="I91" s="2236">
        <f t="shared" si="25"/>
        <v>0</v>
      </c>
      <c r="J91" s="2620"/>
    </row>
    <row r="92" spans="1:10" ht="24" hidden="1" customHeight="1" x14ac:dyDescent="0.25">
      <c r="A92" s="2614"/>
      <c r="B92" s="2619"/>
      <c r="C92" s="1787" t="s">
        <v>19</v>
      </c>
      <c r="D92" s="2235">
        <f>D95</f>
        <v>6000</v>
      </c>
      <c r="E92" s="2235">
        <f>E95</f>
        <v>0</v>
      </c>
      <c r="F92" s="2236">
        <f>E92/D92*100</f>
        <v>0</v>
      </c>
      <c r="G92" s="2615"/>
      <c r="H92" s="2236">
        <f>H95</f>
        <v>0</v>
      </c>
      <c r="I92" s="2236">
        <f>H92/D92*100</f>
        <v>0</v>
      </c>
      <c r="J92" s="2620"/>
    </row>
    <row r="93" spans="1:10" ht="76.5" hidden="1" customHeight="1" x14ac:dyDescent="0.25">
      <c r="A93" s="2614" t="s">
        <v>202</v>
      </c>
      <c r="B93" s="2429" t="s">
        <v>464</v>
      </c>
      <c r="C93" s="1787" t="s">
        <v>15</v>
      </c>
      <c r="D93" s="2235">
        <f>D94+D95</f>
        <v>14047.8</v>
      </c>
      <c r="E93" s="2235">
        <f>E94+E95</f>
        <v>0</v>
      </c>
      <c r="F93" s="2236">
        <f t="shared" ref="F93:F94" si="27">E93/D93*100</f>
        <v>0</v>
      </c>
      <c r="G93" s="2615" t="s">
        <v>711</v>
      </c>
      <c r="H93" s="2236">
        <f>H94+H95</f>
        <v>0</v>
      </c>
      <c r="I93" s="2236">
        <f t="shared" ref="I93:I94" si="28">H93/D93*100</f>
        <v>0</v>
      </c>
      <c r="J93" s="2620" t="s">
        <v>678</v>
      </c>
    </row>
    <row r="94" spans="1:10" ht="133.5" hidden="1" customHeight="1" x14ac:dyDescent="0.25">
      <c r="A94" s="2614"/>
      <c r="B94" s="2429"/>
      <c r="C94" s="1787" t="s">
        <v>16</v>
      </c>
      <c r="D94" s="2235">
        <v>8047.8</v>
      </c>
      <c r="E94" s="2235">
        <v>0</v>
      </c>
      <c r="F94" s="2236">
        <f t="shared" si="27"/>
        <v>0</v>
      </c>
      <c r="G94" s="2615"/>
      <c r="H94" s="2236">
        <f>E94</f>
        <v>0</v>
      </c>
      <c r="I94" s="2236">
        <f t="shared" si="28"/>
        <v>0</v>
      </c>
      <c r="J94" s="2620"/>
    </row>
    <row r="95" spans="1:10" ht="212.25" hidden="1" customHeight="1" x14ac:dyDescent="0.25">
      <c r="A95" s="2614"/>
      <c r="B95" s="2429"/>
      <c r="C95" s="1787" t="s">
        <v>19</v>
      </c>
      <c r="D95" s="2235">
        <v>6000</v>
      </c>
      <c r="E95" s="2236">
        <v>0</v>
      </c>
      <c r="F95" s="2236">
        <f>E95/D95*100</f>
        <v>0</v>
      </c>
      <c r="G95" s="2615"/>
      <c r="H95" s="2236">
        <f>E95</f>
        <v>0</v>
      </c>
      <c r="I95" s="2236">
        <f>H95/D95*100</f>
        <v>0</v>
      </c>
      <c r="J95" s="2620"/>
    </row>
    <row r="96" spans="1:10" ht="26.25" hidden="1" customHeight="1" x14ac:dyDescent="0.25">
      <c r="A96" s="2255" t="s">
        <v>203</v>
      </c>
      <c r="B96" s="2179" t="s">
        <v>712</v>
      </c>
      <c r="C96" s="1787" t="s">
        <v>589</v>
      </c>
      <c r="D96" s="2626" t="s">
        <v>713</v>
      </c>
      <c r="E96" s="2626"/>
      <c r="F96" s="2626"/>
      <c r="G96" s="2626"/>
      <c r="H96" s="2626"/>
      <c r="I96" s="2626"/>
      <c r="J96" s="2626"/>
    </row>
    <row r="97" spans="1:14" ht="81" hidden="1" customHeight="1" x14ac:dyDescent="0.25">
      <c r="A97" s="2614" t="s">
        <v>27</v>
      </c>
      <c r="B97" s="2429" t="s">
        <v>465</v>
      </c>
      <c r="C97" s="1787" t="s">
        <v>15</v>
      </c>
      <c r="D97" s="2235" t="e">
        <f>D98+D99</f>
        <v>#REF!</v>
      </c>
      <c r="E97" s="2235" t="e">
        <f>E98+E99</f>
        <v>#REF!</v>
      </c>
      <c r="F97" s="2236" t="e">
        <f>E97/D97*100</f>
        <v>#REF!</v>
      </c>
      <c r="G97" s="2615"/>
      <c r="H97" s="2235" t="e">
        <f>H98+H99</f>
        <v>#REF!</v>
      </c>
      <c r="I97" s="2236" t="e">
        <f t="shared" ref="I97" si="29">H97/D97*100</f>
        <v>#REF!</v>
      </c>
      <c r="J97" s="2626"/>
    </row>
    <row r="98" spans="1:14" ht="121.5" hidden="1" customHeight="1" x14ac:dyDescent="0.25">
      <c r="A98" s="2614"/>
      <c r="B98" s="2429"/>
      <c r="C98" s="1787" t="s">
        <v>16</v>
      </c>
      <c r="D98" s="2235" t="e">
        <f>#REF!</f>
        <v>#REF!</v>
      </c>
      <c r="E98" s="2235" t="e">
        <f>#REF!</f>
        <v>#REF!</v>
      </c>
      <c r="F98" s="2236">
        <v>0</v>
      </c>
      <c r="G98" s="2615"/>
      <c r="H98" s="2235" t="e">
        <f>E98</f>
        <v>#REF!</v>
      </c>
      <c r="I98" s="2236">
        <v>0</v>
      </c>
      <c r="J98" s="2626"/>
    </row>
    <row r="99" spans="1:14" ht="26.25" hidden="1" customHeight="1" x14ac:dyDescent="0.25">
      <c r="A99" s="2614"/>
      <c r="B99" s="2429"/>
      <c r="C99" s="1787" t="s">
        <v>19</v>
      </c>
      <c r="D99" s="2235" t="e">
        <f>#REF!</f>
        <v>#REF!</v>
      </c>
      <c r="E99" s="2235" t="e">
        <f>#REF!</f>
        <v>#REF!</v>
      </c>
      <c r="F99" s="2236" t="e">
        <f>E99/D99*100</f>
        <v>#REF!</v>
      </c>
      <c r="G99" s="2615"/>
      <c r="H99" s="2236" t="e">
        <f>E99</f>
        <v>#REF!</v>
      </c>
      <c r="I99" s="2236" t="e">
        <f>H99/D99*100</f>
        <v>#REF!</v>
      </c>
      <c r="J99" s="2626"/>
    </row>
    <row r="100" spans="1:14" ht="23.25" customHeight="1" x14ac:dyDescent="0.25">
      <c r="A100" s="2627"/>
      <c r="B100" s="2628" t="s">
        <v>74</v>
      </c>
      <c r="C100" s="1786" t="s">
        <v>15</v>
      </c>
      <c r="D100" s="2253">
        <f>D101+D102</f>
        <v>0</v>
      </c>
      <c r="E100" s="2253">
        <f>E101+E102</f>
        <v>0</v>
      </c>
      <c r="F100" s="2253">
        <v>0</v>
      </c>
      <c r="G100" s="2629"/>
      <c r="H100" s="2253">
        <f>E100</f>
        <v>0</v>
      </c>
      <c r="I100" s="2253">
        <v>0</v>
      </c>
      <c r="J100" s="2630"/>
      <c r="N100" s="344"/>
    </row>
    <row r="101" spans="1:14" ht="73.5" customHeight="1" x14ac:dyDescent="0.25">
      <c r="A101" s="2627"/>
      <c r="B101" s="2628"/>
      <c r="C101" s="1786" t="s">
        <v>16</v>
      </c>
      <c r="D101" s="2253">
        <v>0</v>
      </c>
      <c r="E101" s="2253">
        <v>0</v>
      </c>
      <c r="F101" s="2253">
        <v>0</v>
      </c>
      <c r="G101" s="2629"/>
      <c r="H101" s="2253">
        <f>E101</f>
        <v>0</v>
      </c>
      <c r="I101" s="2253">
        <v>0</v>
      </c>
      <c r="J101" s="2630"/>
    </row>
    <row r="102" spans="1:14" ht="81" customHeight="1" x14ac:dyDescent="0.25">
      <c r="A102" s="2627"/>
      <c r="B102" s="2628"/>
      <c r="C102" s="1786" t="s">
        <v>19</v>
      </c>
      <c r="D102" s="2253">
        <f>D76</f>
        <v>0</v>
      </c>
      <c r="E102" s="2253">
        <f>E76</f>
        <v>0</v>
      </c>
      <c r="F102" s="2253">
        <v>0</v>
      </c>
      <c r="G102" s="2629"/>
      <c r="H102" s="2253">
        <f>E102</f>
        <v>0</v>
      </c>
      <c r="I102" s="2253">
        <v>0</v>
      </c>
      <c r="J102" s="2630"/>
    </row>
    <row r="103" spans="1:14" ht="79.5" hidden="1" customHeight="1" x14ac:dyDescent="0.25">
      <c r="A103" s="2621"/>
      <c r="B103" s="2622" t="s">
        <v>70</v>
      </c>
      <c r="C103" s="2259" t="s">
        <v>15</v>
      </c>
      <c r="D103" s="2207" t="e">
        <f>D104+#REF!</f>
        <v>#REF!</v>
      </c>
      <c r="E103" s="2207" t="e">
        <f>E104+#REF!</f>
        <v>#REF!</v>
      </c>
      <c r="F103" s="2205" t="e">
        <f>E103/D103*100</f>
        <v>#REF!</v>
      </c>
      <c r="G103" s="2623"/>
      <c r="H103" s="2207" t="e">
        <f>H104+#REF!</f>
        <v>#REF!</v>
      </c>
      <c r="I103" s="2205" t="e">
        <f>H103/D103*100</f>
        <v>#REF!</v>
      </c>
      <c r="J103" s="2624"/>
      <c r="N103" s="344"/>
    </row>
    <row r="104" spans="1:14" ht="96" hidden="1" customHeight="1" x14ac:dyDescent="0.25">
      <c r="A104" s="2621"/>
      <c r="B104" s="2622"/>
      <c r="C104" s="2259" t="s">
        <v>16</v>
      </c>
      <c r="D104" s="2207" t="e">
        <f>D78</f>
        <v>#REF!</v>
      </c>
      <c r="E104" s="2207" t="e">
        <f>E78</f>
        <v>#REF!</v>
      </c>
      <c r="F104" s="2205">
        <v>0</v>
      </c>
      <c r="G104" s="2623"/>
      <c r="H104" s="2207" t="e">
        <f>H78</f>
        <v>#REF!</v>
      </c>
      <c r="I104" s="2205">
        <v>0</v>
      </c>
      <c r="J104" s="2624"/>
    </row>
    <row r="105" spans="1:14" ht="29.25" customHeight="1" x14ac:dyDescent="0.25">
      <c r="A105" s="2583" t="s">
        <v>239</v>
      </c>
      <c r="B105" s="2583"/>
      <c r="C105" s="2583"/>
      <c r="D105" s="2583"/>
      <c r="E105" s="2583"/>
      <c r="F105" s="2583"/>
      <c r="G105" s="2583"/>
      <c r="H105" s="2583"/>
      <c r="I105" s="2583"/>
      <c r="J105" s="2583"/>
    </row>
    <row r="106" spans="1:14" ht="23.25" customHeight="1" x14ac:dyDescent="0.25">
      <c r="A106" s="2601" t="s">
        <v>9</v>
      </c>
      <c r="B106" s="2625" t="s">
        <v>1056</v>
      </c>
      <c r="C106" s="2260" t="s">
        <v>15</v>
      </c>
      <c r="D106" s="2231">
        <f>D107</f>
        <v>13909</v>
      </c>
      <c r="E106" s="2231">
        <f>E107</f>
        <v>13278.779</v>
      </c>
      <c r="F106" s="2231">
        <f>E106/D106*100</f>
        <v>95.468969731828309</v>
      </c>
      <c r="G106" s="2231"/>
      <c r="H106" s="2231">
        <f>H107</f>
        <v>13278.779</v>
      </c>
      <c r="I106" s="2231">
        <f>H106/D106*100</f>
        <v>95.468969731828309</v>
      </c>
      <c r="J106" s="2261"/>
    </row>
    <row r="107" spans="1:14" ht="135.75" customHeight="1" x14ac:dyDescent="0.25">
      <c r="A107" s="2601"/>
      <c r="B107" s="2625"/>
      <c r="C107" s="1786" t="s">
        <v>16</v>
      </c>
      <c r="D107" s="2210">
        <f>D108</f>
        <v>13909</v>
      </c>
      <c r="E107" s="2210">
        <f>E108</f>
        <v>13278.779</v>
      </c>
      <c r="F107" s="2210">
        <f>E107/D107*100</f>
        <v>95.468969731828309</v>
      </c>
      <c r="G107" s="2210"/>
      <c r="H107" s="2210">
        <f>H108</f>
        <v>13278.779</v>
      </c>
      <c r="I107" s="2210">
        <f>H107/D107*100</f>
        <v>95.468969731828309</v>
      </c>
      <c r="J107" s="2212"/>
    </row>
    <row r="108" spans="1:14" ht="146.25" customHeight="1" x14ac:dyDescent="0.25">
      <c r="A108" s="2237" t="s">
        <v>21</v>
      </c>
      <c r="B108" s="2219" t="s">
        <v>1057</v>
      </c>
      <c r="C108" s="2227" t="s">
        <v>16</v>
      </c>
      <c r="D108" s="2217">
        <v>13909</v>
      </c>
      <c r="E108" s="2217">
        <v>13278.779</v>
      </c>
      <c r="F108" s="2217">
        <f t="shared" ref="F108" si="30">E108/D108*100</f>
        <v>95.468969731828309</v>
      </c>
      <c r="G108" s="2218" t="s">
        <v>719</v>
      </c>
      <c r="H108" s="2217">
        <f>E108</f>
        <v>13278.779</v>
      </c>
      <c r="I108" s="2217">
        <f t="shared" ref="I108" si="31">H108/D108*100</f>
        <v>95.468969731828309</v>
      </c>
      <c r="J108" s="2256"/>
    </row>
    <row r="109" spans="1:14" ht="23.25" hidden="1" customHeight="1" x14ac:dyDescent="0.25">
      <c r="A109" s="2592" t="s">
        <v>290</v>
      </c>
      <c r="B109" s="2592"/>
      <c r="C109" s="2592"/>
      <c r="D109" s="2592"/>
      <c r="E109" s="2592"/>
      <c r="F109" s="2592"/>
      <c r="G109" s="2592"/>
      <c r="H109" s="2592"/>
      <c r="I109" s="2592"/>
      <c r="J109" s="2592"/>
    </row>
    <row r="110" spans="1:14" ht="77.25" hidden="1" customHeight="1" x14ac:dyDescent="0.25">
      <c r="A110" s="2601" t="s">
        <v>9</v>
      </c>
      <c r="B110" s="2625" t="s">
        <v>291</v>
      </c>
      <c r="C110" s="2260" t="s">
        <v>15</v>
      </c>
      <c r="D110" s="2210">
        <f>D111+D112</f>
        <v>28885.9</v>
      </c>
      <c r="E110" s="2210">
        <f>E111+E112</f>
        <v>0</v>
      </c>
      <c r="F110" s="2210">
        <f>E110/D110*100</f>
        <v>0</v>
      </c>
      <c r="G110" s="2592"/>
      <c r="H110" s="2210">
        <f>H111+H112</f>
        <v>0</v>
      </c>
      <c r="I110" s="2210">
        <f>H110/D110*100</f>
        <v>0</v>
      </c>
      <c r="J110" s="2603" t="s">
        <v>672</v>
      </c>
    </row>
    <row r="111" spans="1:14" ht="97.5" hidden="1" customHeight="1" x14ac:dyDescent="0.25">
      <c r="A111" s="2601"/>
      <c r="B111" s="2625"/>
      <c r="C111" s="2260" t="s">
        <v>16</v>
      </c>
      <c r="D111" s="2210">
        <f>D114+D124+D131</f>
        <v>13413</v>
      </c>
      <c r="E111" s="2210">
        <f>E114+E124+E131</f>
        <v>0</v>
      </c>
      <c r="F111" s="2210">
        <f>E111/D111*100</f>
        <v>0</v>
      </c>
      <c r="G111" s="2592"/>
      <c r="H111" s="2210">
        <f>E111</f>
        <v>0</v>
      </c>
      <c r="I111" s="2210">
        <f>H111/D111*100</f>
        <v>0</v>
      </c>
      <c r="J111" s="2603"/>
    </row>
    <row r="112" spans="1:14" ht="20.25" hidden="1" customHeight="1" x14ac:dyDescent="0.25">
      <c r="A112" s="2601"/>
      <c r="B112" s="2625"/>
      <c r="C112" s="2260" t="s">
        <v>19</v>
      </c>
      <c r="D112" s="2210">
        <f>D115+D125+D135</f>
        <v>15472.9</v>
      </c>
      <c r="E112" s="2210">
        <f>E115+E125+E132</f>
        <v>0</v>
      </c>
      <c r="F112" s="2210">
        <f>E112/D112*100</f>
        <v>0</v>
      </c>
      <c r="G112" s="2592"/>
      <c r="H112" s="2210">
        <f>H115+H125+H132</f>
        <v>0</v>
      </c>
      <c r="I112" s="2210">
        <f>H112/D112*100</f>
        <v>0</v>
      </c>
      <c r="J112" s="2603"/>
    </row>
    <row r="113" spans="1:10" ht="77.25" hidden="1" customHeight="1" x14ac:dyDescent="0.25">
      <c r="A113" s="2590" t="s">
        <v>21</v>
      </c>
      <c r="B113" s="2591" t="s">
        <v>705</v>
      </c>
      <c r="C113" s="2227" t="s">
        <v>15</v>
      </c>
      <c r="D113" s="2217">
        <f>D114+D115</f>
        <v>13338.099999999999</v>
      </c>
      <c r="E113" s="2217">
        <f>E114+E115</f>
        <v>0</v>
      </c>
      <c r="F113" s="2217">
        <f t="shared" ref="F113:F117" si="32">E113/D113*100</f>
        <v>0</v>
      </c>
      <c r="G113" s="2585" t="s">
        <v>706</v>
      </c>
      <c r="H113" s="2217">
        <f>H114+H115</f>
        <v>0</v>
      </c>
      <c r="I113" s="2217">
        <f t="shared" ref="I113:I117" si="33">H113/D113*100</f>
        <v>0</v>
      </c>
      <c r="J113" s="2585"/>
    </row>
    <row r="114" spans="1:10" ht="96.75" hidden="1" customHeight="1" x14ac:dyDescent="0.25">
      <c r="A114" s="2590"/>
      <c r="B114" s="2591"/>
      <c r="C114" s="2227" t="s">
        <v>16</v>
      </c>
      <c r="D114" s="2217">
        <f>D117+D120</f>
        <v>5365.2</v>
      </c>
      <c r="E114" s="2217">
        <f>E117+E120</f>
        <v>0</v>
      </c>
      <c r="F114" s="2217">
        <f t="shared" si="32"/>
        <v>0</v>
      </c>
      <c r="G114" s="2585"/>
      <c r="H114" s="2217">
        <f>E114</f>
        <v>0</v>
      </c>
      <c r="I114" s="2217">
        <f t="shared" si="33"/>
        <v>0</v>
      </c>
      <c r="J114" s="2585"/>
    </row>
    <row r="115" spans="1:10" ht="21.75" hidden="1" customHeight="1" x14ac:dyDescent="0.25">
      <c r="A115" s="2590"/>
      <c r="B115" s="2591"/>
      <c r="C115" s="2227" t="s">
        <v>19</v>
      </c>
      <c r="D115" s="2217">
        <f>D118+D121+D122</f>
        <v>7972.9</v>
      </c>
      <c r="E115" s="2217">
        <f>E118+E121+E122</f>
        <v>0</v>
      </c>
      <c r="F115" s="2217">
        <f t="shared" si="32"/>
        <v>0</v>
      </c>
      <c r="G115" s="2585"/>
      <c r="H115" s="2217">
        <f>E115</f>
        <v>0</v>
      </c>
      <c r="I115" s="2217">
        <f t="shared" si="33"/>
        <v>0</v>
      </c>
      <c r="J115" s="2585"/>
    </row>
    <row r="116" spans="1:10" ht="84" hidden="1" customHeight="1" x14ac:dyDescent="0.25">
      <c r="A116" s="2590" t="s">
        <v>200</v>
      </c>
      <c r="B116" s="2632" t="s">
        <v>707</v>
      </c>
      <c r="C116" s="2227" t="s">
        <v>15</v>
      </c>
      <c r="D116" s="2217">
        <f>D117+D118</f>
        <v>9450</v>
      </c>
      <c r="E116" s="2217">
        <f>E117+E118</f>
        <v>0</v>
      </c>
      <c r="F116" s="2217">
        <f t="shared" si="32"/>
        <v>0</v>
      </c>
      <c r="G116" s="2585" t="s">
        <v>708</v>
      </c>
      <c r="H116" s="2217">
        <f>H117+H118</f>
        <v>0</v>
      </c>
      <c r="I116" s="2217">
        <f t="shared" si="33"/>
        <v>0</v>
      </c>
      <c r="J116" s="2585" t="s">
        <v>709</v>
      </c>
    </row>
    <row r="117" spans="1:10" ht="99.75" hidden="1" customHeight="1" x14ac:dyDescent="0.25">
      <c r="A117" s="2590"/>
      <c r="B117" s="2632"/>
      <c r="C117" s="2227" t="s">
        <v>16</v>
      </c>
      <c r="D117" s="2217">
        <v>2177.1</v>
      </c>
      <c r="E117" s="2217">
        <v>0</v>
      </c>
      <c r="F117" s="2217">
        <f t="shared" si="32"/>
        <v>0</v>
      </c>
      <c r="G117" s="2585"/>
      <c r="H117" s="2217">
        <f>E117</f>
        <v>0</v>
      </c>
      <c r="I117" s="2217">
        <f t="shared" si="33"/>
        <v>0</v>
      </c>
      <c r="J117" s="2585"/>
    </row>
    <row r="118" spans="1:10" ht="26.25" hidden="1" customHeight="1" x14ac:dyDescent="0.25">
      <c r="A118" s="2590"/>
      <c r="B118" s="2632"/>
      <c r="C118" s="2227" t="s">
        <v>19</v>
      </c>
      <c r="D118" s="2217">
        <v>7272.9</v>
      </c>
      <c r="E118" s="2217">
        <v>0</v>
      </c>
      <c r="F118" s="2217">
        <f>E118/D118*100</f>
        <v>0</v>
      </c>
      <c r="G118" s="2585"/>
      <c r="H118" s="2217">
        <f>E118</f>
        <v>0</v>
      </c>
      <c r="I118" s="2217">
        <f>H118/D118*100</f>
        <v>0</v>
      </c>
      <c r="J118" s="2585"/>
    </row>
    <row r="119" spans="1:10" ht="75.75" hidden="1" customHeight="1" x14ac:dyDescent="0.25">
      <c r="A119" s="2590" t="s">
        <v>201</v>
      </c>
      <c r="B119" s="2632" t="s">
        <v>462</v>
      </c>
      <c r="C119" s="2227" t="s">
        <v>15</v>
      </c>
      <c r="D119" s="2217">
        <f>D120+D121</f>
        <v>3188.1</v>
      </c>
      <c r="E119" s="2217">
        <f>E120+E121</f>
        <v>0</v>
      </c>
      <c r="F119" s="2217">
        <f t="shared" ref="F119:F120" si="34">E119/D119*100</f>
        <v>0</v>
      </c>
      <c r="G119" s="2585"/>
      <c r="H119" s="2217">
        <f>H120+H121</f>
        <v>0</v>
      </c>
      <c r="I119" s="2217">
        <f t="shared" ref="I119:I120" si="35">H119/D119*100</f>
        <v>0</v>
      </c>
      <c r="J119" s="2608" t="s">
        <v>678</v>
      </c>
    </row>
    <row r="120" spans="1:10" ht="99.75" hidden="1" customHeight="1" x14ac:dyDescent="0.25">
      <c r="A120" s="2590"/>
      <c r="B120" s="2632"/>
      <c r="C120" s="2227" t="s">
        <v>16</v>
      </c>
      <c r="D120" s="2217">
        <v>3188.1</v>
      </c>
      <c r="E120" s="2217">
        <v>0</v>
      </c>
      <c r="F120" s="2217">
        <f t="shared" si="34"/>
        <v>0</v>
      </c>
      <c r="G120" s="2585"/>
      <c r="H120" s="2217">
        <f>E120</f>
        <v>0</v>
      </c>
      <c r="I120" s="2217">
        <f t="shared" si="35"/>
        <v>0</v>
      </c>
      <c r="J120" s="2608"/>
    </row>
    <row r="121" spans="1:10" ht="94.5" hidden="1" customHeight="1" x14ac:dyDescent="0.25">
      <c r="A121" s="2590"/>
      <c r="B121" s="2632"/>
      <c r="C121" s="2227" t="s">
        <v>19</v>
      </c>
      <c r="D121" s="2217">
        <v>0</v>
      </c>
      <c r="E121" s="2217">
        <v>0</v>
      </c>
      <c r="F121" s="2217">
        <v>0</v>
      </c>
      <c r="G121" s="2585"/>
      <c r="H121" s="2217">
        <f>E121</f>
        <v>0</v>
      </c>
      <c r="I121" s="2217">
        <v>0</v>
      </c>
      <c r="J121" s="2608"/>
    </row>
    <row r="122" spans="1:10" ht="24" hidden="1" customHeight="1" x14ac:dyDescent="0.25">
      <c r="A122" s="2237" t="s">
        <v>283</v>
      </c>
      <c r="B122" s="2234" t="s">
        <v>797</v>
      </c>
      <c r="C122" s="2227" t="s">
        <v>19</v>
      </c>
      <c r="D122" s="2216">
        <v>700</v>
      </c>
      <c r="E122" s="2217">
        <v>0</v>
      </c>
      <c r="F122" s="2217">
        <f t="shared" ref="F122:F124" si="36">E122/D122*100</f>
        <v>0</v>
      </c>
      <c r="G122" s="2218"/>
      <c r="H122" s="2217">
        <v>0</v>
      </c>
      <c r="I122" s="2217">
        <f t="shared" ref="I122:I124" si="37">H122/D122*100</f>
        <v>0</v>
      </c>
      <c r="J122" s="2247" t="s">
        <v>678</v>
      </c>
    </row>
    <row r="123" spans="1:10" ht="76.5" hidden="1" customHeight="1" x14ac:dyDescent="0.25">
      <c r="A123" s="2590" t="s">
        <v>26</v>
      </c>
      <c r="B123" s="2631" t="s">
        <v>463</v>
      </c>
      <c r="C123" s="2227" t="s">
        <v>15</v>
      </c>
      <c r="D123" s="2216">
        <f>D124+D125</f>
        <v>14047.8</v>
      </c>
      <c r="E123" s="2216">
        <f>E124+E125</f>
        <v>0</v>
      </c>
      <c r="F123" s="2217">
        <f t="shared" si="36"/>
        <v>0</v>
      </c>
      <c r="G123" s="2585" t="s">
        <v>710</v>
      </c>
      <c r="H123" s="2217">
        <f>H124+H125</f>
        <v>0</v>
      </c>
      <c r="I123" s="2217">
        <f t="shared" si="37"/>
        <v>0</v>
      </c>
      <c r="J123" s="2608"/>
    </row>
    <row r="124" spans="1:10" ht="136.5" hidden="1" customHeight="1" x14ac:dyDescent="0.25">
      <c r="A124" s="2590"/>
      <c r="B124" s="2631"/>
      <c r="C124" s="2227" t="s">
        <v>16</v>
      </c>
      <c r="D124" s="2216">
        <f>D127</f>
        <v>8047.8</v>
      </c>
      <c r="E124" s="2216">
        <f>E127</f>
        <v>0</v>
      </c>
      <c r="F124" s="2217">
        <f t="shared" si="36"/>
        <v>0</v>
      </c>
      <c r="G124" s="2585"/>
      <c r="H124" s="2217">
        <f t="shared" ref="H124" si="38">H127</f>
        <v>0</v>
      </c>
      <c r="I124" s="2217">
        <f t="shared" si="37"/>
        <v>0</v>
      </c>
      <c r="J124" s="2608"/>
    </row>
    <row r="125" spans="1:10" ht="24" hidden="1" customHeight="1" x14ac:dyDescent="0.25">
      <c r="A125" s="2590"/>
      <c r="B125" s="2631"/>
      <c r="C125" s="2227" t="s">
        <v>19</v>
      </c>
      <c r="D125" s="2216">
        <f>D128</f>
        <v>6000</v>
      </c>
      <c r="E125" s="2216">
        <f>E128</f>
        <v>0</v>
      </c>
      <c r="F125" s="2217">
        <f>E125/D125*100</f>
        <v>0</v>
      </c>
      <c r="G125" s="2585"/>
      <c r="H125" s="2217">
        <f>H128</f>
        <v>0</v>
      </c>
      <c r="I125" s="2217">
        <f>H125/D125*100</f>
        <v>0</v>
      </c>
      <c r="J125" s="2608"/>
    </row>
    <row r="126" spans="1:10" ht="76.5" hidden="1" customHeight="1" x14ac:dyDescent="0.25">
      <c r="A126" s="2590" t="s">
        <v>202</v>
      </c>
      <c r="B126" s="2632" t="s">
        <v>464</v>
      </c>
      <c r="C126" s="2227" t="s">
        <v>15</v>
      </c>
      <c r="D126" s="2216">
        <f>D127+D128</f>
        <v>14047.8</v>
      </c>
      <c r="E126" s="2216">
        <f>E127+E128</f>
        <v>0</v>
      </c>
      <c r="F126" s="2217">
        <f t="shared" ref="F126:F127" si="39">E126/D126*100</f>
        <v>0</v>
      </c>
      <c r="G126" s="2585" t="s">
        <v>711</v>
      </c>
      <c r="H126" s="2217">
        <f>H127+H128</f>
        <v>0</v>
      </c>
      <c r="I126" s="2217">
        <f t="shared" ref="I126:I127" si="40">H126/D126*100</f>
        <v>0</v>
      </c>
      <c r="J126" s="2608" t="s">
        <v>678</v>
      </c>
    </row>
    <row r="127" spans="1:10" ht="133.5" hidden="1" customHeight="1" x14ac:dyDescent="0.25">
      <c r="A127" s="2590"/>
      <c r="B127" s="2632"/>
      <c r="C127" s="2227" t="s">
        <v>16</v>
      </c>
      <c r="D127" s="2216">
        <v>8047.8</v>
      </c>
      <c r="E127" s="2216">
        <v>0</v>
      </c>
      <c r="F127" s="2217">
        <f t="shared" si="39"/>
        <v>0</v>
      </c>
      <c r="G127" s="2585"/>
      <c r="H127" s="2217">
        <f>E127</f>
        <v>0</v>
      </c>
      <c r="I127" s="2217">
        <f t="shared" si="40"/>
        <v>0</v>
      </c>
      <c r="J127" s="2608"/>
    </row>
    <row r="128" spans="1:10" ht="212.25" hidden="1" customHeight="1" x14ac:dyDescent="0.25">
      <c r="A128" s="2590"/>
      <c r="B128" s="2632"/>
      <c r="C128" s="2227" t="s">
        <v>19</v>
      </c>
      <c r="D128" s="2216">
        <v>6000</v>
      </c>
      <c r="E128" s="2217">
        <v>0</v>
      </c>
      <c r="F128" s="2217">
        <f>E128/D128*100</f>
        <v>0</v>
      </c>
      <c r="G128" s="2585"/>
      <c r="H128" s="2217">
        <f>E128</f>
        <v>0</v>
      </c>
      <c r="I128" s="2217">
        <f>H128/D128*100</f>
        <v>0</v>
      </c>
      <c r="J128" s="2608"/>
    </row>
    <row r="129" spans="1:14" ht="26.25" hidden="1" customHeight="1" x14ac:dyDescent="0.25">
      <c r="A129" s="2237" t="s">
        <v>203</v>
      </c>
      <c r="B129" s="2234" t="s">
        <v>712</v>
      </c>
      <c r="C129" s="2227" t="s">
        <v>589</v>
      </c>
      <c r="D129" s="2633" t="s">
        <v>713</v>
      </c>
      <c r="E129" s="2633"/>
      <c r="F129" s="2633"/>
      <c r="G129" s="2633"/>
      <c r="H129" s="2633"/>
      <c r="I129" s="2633"/>
      <c r="J129" s="2633"/>
    </row>
    <row r="130" spans="1:14" ht="84" hidden="1" customHeight="1" x14ac:dyDescent="0.25">
      <c r="A130" s="2590" t="s">
        <v>27</v>
      </c>
      <c r="B130" s="2632" t="s">
        <v>465</v>
      </c>
      <c r="C130" s="2227" t="s">
        <v>15</v>
      </c>
      <c r="D130" s="2216">
        <f>D131+D132</f>
        <v>1500</v>
      </c>
      <c r="E130" s="2216">
        <f>E131+E132</f>
        <v>0</v>
      </c>
      <c r="F130" s="2217">
        <f>E130/D130*100</f>
        <v>0</v>
      </c>
      <c r="G130" s="2585"/>
      <c r="H130" s="2216">
        <f>H131+H132</f>
        <v>0</v>
      </c>
      <c r="I130" s="2217">
        <f t="shared" ref="I130" si="41">H130/D130*100</f>
        <v>0</v>
      </c>
      <c r="J130" s="2633"/>
    </row>
    <row r="131" spans="1:14" ht="121.5" hidden="1" customHeight="1" x14ac:dyDescent="0.25">
      <c r="A131" s="2590"/>
      <c r="B131" s="2632"/>
      <c r="C131" s="2227" t="s">
        <v>16</v>
      </c>
      <c r="D131" s="2216">
        <f>D134</f>
        <v>0</v>
      </c>
      <c r="E131" s="2216">
        <f>E134</f>
        <v>0</v>
      </c>
      <c r="F131" s="2217">
        <v>0</v>
      </c>
      <c r="G131" s="2585"/>
      <c r="H131" s="2216">
        <f>E131</f>
        <v>0</v>
      </c>
      <c r="I131" s="2217">
        <v>0</v>
      </c>
      <c r="J131" s="2633"/>
    </row>
    <row r="132" spans="1:14" ht="26.25" hidden="1" customHeight="1" x14ac:dyDescent="0.25">
      <c r="A132" s="2590"/>
      <c r="B132" s="2632"/>
      <c r="C132" s="2227" t="s">
        <v>19</v>
      </c>
      <c r="D132" s="2216">
        <f>D135</f>
        <v>1500</v>
      </c>
      <c r="E132" s="2216">
        <f>E135</f>
        <v>0</v>
      </c>
      <c r="F132" s="2217">
        <f>E132/D132*100</f>
        <v>0</v>
      </c>
      <c r="G132" s="2585"/>
      <c r="H132" s="2217">
        <f>E132</f>
        <v>0</v>
      </c>
      <c r="I132" s="2217">
        <f>H132/D132*100</f>
        <v>0</v>
      </c>
      <c r="J132" s="2633"/>
    </row>
    <row r="133" spans="1:14" ht="81.75" hidden="1" customHeight="1" x14ac:dyDescent="0.25">
      <c r="A133" s="2607" t="s">
        <v>28</v>
      </c>
      <c r="B133" s="2631" t="s">
        <v>714</v>
      </c>
      <c r="C133" s="2227" t="s">
        <v>15</v>
      </c>
      <c r="D133" s="2216">
        <f>D134+D135</f>
        <v>1500</v>
      </c>
      <c r="E133" s="2216">
        <f>E134+E135</f>
        <v>0</v>
      </c>
      <c r="F133" s="2217">
        <f t="shared" ref="F133" si="42">E133/D133*100</f>
        <v>0</v>
      </c>
      <c r="G133" s="2585"/>
      <c r="H133" s="2217">
        <f>H134+H135</f>
        <v>0</v>
      </c>
      <c r="I133" s="2217">
        <f t="shared" ref="I133" si="43">H133/D133*100</f>
        <v>0</v>
      </c>
      <c r="J133" s="2608" t="s">
        <v>672</v>
      </c>
    </row>
    <row r="134" spans="1:14" ht="93.75" hidden="1" customHeight="1" x14ac:dyDescent="0.25">
      <c r="A134" s="2607"/>
      <c r="B134" s="2631"/>
      <c r="C134" s="2227" t="s">
        <v>16</v>
      </c>
      <c r="D134" s="2216">
        <v>0</v>
      </c>
      <c r="E134" s="2216">
        <v>0</v>
      </c>
      <c r="F134" s="2217">
        <v>0</v>
      </c>
      <c r="G134" s="2585"/>
      <c r="H134" s="2217">
        <f>E134</f>
        <v>0</v>
      </c>
      <c r="I134" s="2217">
        <v>0</v>
      </c>
      <c r="J134" s="2608"/>
    </row>
    <row r="135" spans="1:14" ht="232.5" hidden="1" customHeight="1" x14ac:dyDescent="0.25">
      <c r="A135" s="2607"/>
      <c r="B135" s="2631"/>
      <c r="C135" s="2227" t="s">
        <v>19</v>
      </c>
      <c r="D135" s="2216">
        <v>1500</v>
      </c>
      <c r="E135" s="2217">
        <v>0</v>
      </c>
      <c r="F135" s="2217">
        <f>E135/D135*100</f>
        <v>0</v>
      </c>
      <c r="G135" s="2585"/>
      <c r="H135" s="2217">
        <f>E135</f>
        <v>0</v>
      </c>
      <c r="I135" s="2217">
        <f>H135/D135*100</f>
        <v>0</v>
      </c>
      <c r="J135" s="2608"/>
    </row>
    <row r="136" spans="1:14" ht="0.75" hidden="1" customHeight="1" x14ac:dyDescent="0.25">
      <c r="A136" s="2237" t="s">
        <v>44</v>
      </c>
      <c r="B136" s="2234" t="s">
        <v>715</v>
      </c>
      <c r="C136" s="2227" t="s">
        <v>589</v>
      </c>
      <c r="D136" s="2633" t="s">
        <v>672</v>
      </c>
      <c r="E136" s="2633"/>
      <c r="F136" s="2633"/>
      <c r="G136" s="2633"/>
      <c r="H136" s="2633"/>
      <c r="I136" s="2633"/>
      <c r="J136" s="2633"/>
    </row>
    <row r="137" spans="1:14" ht="27" customHeight="1" x14ac:dyDescent="0.25">
      <c r="A137" s="2616"/>
      <c r="B137" s="2634" t="s">
        <v>91</v>
      </c>
      <c r="C137" s="2260" t="s">
        <v>15</v>
      </c>
      <c r="D137" s="2210">
        <f>D138</f>
        <v>13909</v>
      </c>
      <c r="E137" s="2210">
        <f>E138+E139</f>
        <v>13278.779</v>
      </c>
      <c r="F137" s="2210">
        <f>E137/D137*100</f>
        <v>95.468969731828309</v>
      </c>
      <c r="G137" s="2635"/>
      <c r="H137" s="2210">
        <f>H138+H139</f>
        <v>13278.779</v>
      </c>
      <c r="I137" s="2210">
        <f>H137/D137*100</f>
        <v>95.468969731828309</v>
      </c>
      <c r="J137" s="2636"/>
      <c r="N137" s="344"/>
    </row>
    <row r="138" spans="1:14" ht="75.75" customHeight="1" x14ac:dyDescent="0.25">
      <c r="A138" s="2616"/>
      <c r="B138" s="2634"/>
      <c r="C138" s="2260" t="s">
        <v>16</v>
      </c>
      <c r="D138" s="2210">
        <f>D106</f>
        <v>13909</v>
      </c>
      <c r="E138" s="2210">
        <f>E106</f>
        <v>13278.779</v>
      </c>
      <c r="F138" s="2210">
        <f>E138/D138*100</f>
        <v>95.468969731828309</v>
      </c>
      <c r="G138" s="2635"/>
      <c r="H138" s="2210">
        <f>E138</f>
        <v>13278.779</v>
      </c>
      <c r="I138" s="2210">
        <f>H138/D138*100</f>
        <v>95.468969731828309</v>
      </c>
      <c r="J138" s="2636"/>
    </row>
    <row r="139" spans="1:14" ht="77.25" customHeight="1" x14ac:dyDescent="0.25">
      <c r="A139" s="2616"/>
      <c r="B139" s="2634"/>
      <c r="C139" s="2260" t="s">
        <v>19</v>
      </c>
      <c r="D139" s="2210">
        <f>D109</f>
        <v>0</v>
      </c>
      <c r="E139" s="2210">
        <f>E109</f>
        <v>0</v>
      </c>
      <c r="F139" s="2210">
        <v>0</v>
      </c>
      <c r="G139" s="2635"/>
      <c r="H139" s="2210">
        <f>H109</f>
        <v>0</v>
      </c>
      <c r="I139" s="2210">
        <v>0</v>
      </c>
      <c r="J139" s="2636"/>
    </row>
    <row r="140" spans="1:14" ht="27" customHeight="1" x14ac:dyDescent="0.25">
      <c r="A140" s="2637" t="s">
        <v>1062</v>
      </c>
      <c r="B140" s="2637"/>
      <c r="C140" s="2637"/>
      <c r="D140" s="2637"/>
      <c r="E140" s="2637"/>
      <c r="F140" s="2637"/>
      <c r="G140" s="2637"/>
      <c r="H140" s="2637"/>
      <c r="I140" s="2637"/>
      <c r="J140" s="2637"/>
    </row>
    <row r="141" spans="1:14" ht="79.5" customHeight="1" x14ac:dyDescent="0.25">
      <c r="A141" s="2244" t="s">
        <v>9</v>
      </c>
      <c r="B141" s="2232" t="s">
        <v>1058</v>
      </c>
      <c r="C141" s="2260" t="s">
        <v>19</v>
      </c>
      <c r="D141" s="2210">
        <f>D142+D143</f>
        <v>300</v>
      </c>
      <c r="E141" s="2210">
        <f>E142+E143</f>
        <v>300</v>
      </c>
      <c r="F141" s="2210">
        <f t="shared" ref="F141:F150" si="44">E141/D141*100</f>
        <v>100</v>
      </c>
      <c r="G141" s="2249"/>
      <c r="H141" s="2210">
        <f>H142+H143</f>
        <v>300</v>
      </c>
      <c r="I141" s="2210">
        <f t="shared" ref="I141:I150" si="45">H141/D141*100</f>
        <v>100</v>
      </c>
      <c r="J141" s="2212"/>
    </row>
    <row r="142" spans="1:14" ht="83.25" customHeight="1" x14ac:dyDescent="0.25">
      <c r="A142" s="2237" t="s">
        <v>21</v>
      </c>
      <c r="B142" s="2234" t="s">
        <v>1059</v>
      </c>
      <c r="C142" s="2227" t="s">
        <v>19</v>
      </c>
      <c r="D142" s="2217">
        <v>121.43600000000001</v>
      </c>
      <c r="E142" s="2217">
        <v>121.43600000000001</v>
      </c>
      <c r="F142" s="2217">
        <f t="shared" si="44"/>
        <v>100</v>
      </c>
      <c r="G142" s="2219" t="s">
        <v>2345</v>
      </c>
      <c r="H142" s="2217">
        <f>E142</f>
        <v>121.43600000000001</v>
      </c>
      <c r="I142" s="2217">
        <f t="shared" si="45"/>
        <v>100</v>
      </c>
      <c r="J142" s="2228"/>
    </row>
    <row r="143" spans="1:14" ht="158.25" customHeight="1" x14ac:dyDescent="0.25">
      <c r="A143" s="2237" t="s">
        <v>26</v>
      </c>
      <c r="B143" s="2234" t="s">
        <v>1060</v>
      </c>
      <c r="C143" s="2227" t="s">
        <v>19</v>
      </c>
      <c r="D143" s="2217">
        <v>178.56399999999999</v>
      </c>
      <c r="E143" s="2217">
        <v>178.56399999999999</v>
      </c>
      <c r="F143" s="2217">
        <f t="shared" si="44"/>
        <v>100</v>
      </c>
      <c r="G143" s="2219" t="s">
        <v>2346</v>
      </c>
      <c r="H143" s="2217">
        <f>E143</f>
        <v>178.56399999999999</v>
      </c>
      <c r="I143" s="2217">
        <f t="shared" si="45"/>
        <v>100</v>
      </c>
      <c r="J143" s="2228"/>
    </row>
    <row r="144" spans="1:14" ht="99.75" customHeight="1" x14ac:dyDescent="0.25">
      <c r="A144" s="2237" t="s">
        <v>12</v>
      </c>
      <c r="B144" s="2232" t="s">
        <v>297</v>
      </c>
      <c r="C144" s="2260" t="s">
        <v>19</v>
      </c>
      <c r="D144" s="2319">
        <f>D145+D146</f>
        <v>0</v>
      </c>
      <c r="E144" s="2319">
        <f>E145+E146</f>
        <v>0</v>
      </c>
      <c r="F144" s="2319">
        <v>0</v>
      </c>
      <c r="G144" s="2319"/>
      <c r="H144" s="2319">
        <f>E144</f>
        <v>0</v>
      </c>
      <c r="I144" s="2319">
        <v>0</v>
      </c>
      <c r="J144" s="2247"/>
    </row>
    <row r="145" spans="1:10" ht="180.75" customHeight="1" x14ac:dyDescent="0.25">
      <c r="A145" s="2237" t="s">
        <v>22</v>
      </c>
      <c r="B145" s="2234" t="s">
        <v>1410</v>
      </c>
      <c r="C145" s="2227" t="s">
        <v>19</v>
      </c>
      <c r="D145" s="2644">
        <v>0</v>
      </c>
      <c r="E145" s="2645"/>
      <c r="F145" s="2646"/>
      <c r="G145" s="2219" t="s">
        <v>1929</v>
      </c>
      <c r="H145" s="2644">
        <f>E145</f>
        <v>0</v>
      </c>
      <c r="I145" s="2646"/>
      <c r="J145" s="2219"/>
    </row>
    <row r="146" spans="1:10" ht="215.25" customHeight="1" x14ac:dyDescent="0.25">
      <c r="A146" s="2237" t="s">
        <v>219</v>
      </c>
      <c r="B146" s="2234" t="s">
        <v>1061</v>
      </c>
      <c r="C146" s="2227" t="s">
        <v>19</v>
      </c>
      <c r="D146" s="2644">
        <v>0</v>
      </c>
      <c r="E146" s="2645"/>
      <c r="F146" s="2646"/>
      <c r="G146" s="2219" t="s">
        <v>1434</v>
      </c>
      <c r="H146" s="2644">
        <f>E146</f>
        <v>0</v>
      </c>
      <c r="I146" s="2646"/>
      <c r="J146" s="2219"/>
    </row>
    <row r="147" spans="1:10" ht="81.75" customHeight="1" x14ac:dyDescent="0.25">
      <c r="A147" s="2262"/>
      <c r="B147" s="2263" t="s">
        <v>357</v>
      </c>
      <c r="C147" s="2232" t="s">
        <v>19</v>
      </c>
      <c r="D147" s="2210">
        <f>D141</f>
        <v>300</v>
      </c>
      <c r="E147" s="2210">
        <f>E141</f>
        <v>300</v>
      </c>
      <c r="F147" s="2210">
        <f t="shared" si="44"/>
        <v>100</v>
      </c>
      <c r="G147" s="2210"/>
      <c r="H147" s="2210">
        <f>H141</f>
        <v>300</v>
      </c>
      <c r="I147" s="2210">
        <f t="shared" si="45"/>
        <v>100</v>
      </c>
      <c r="J147" s="2264"/>
    </row>
    <row r="148" spans="1:10" ht="42" hidden="1" customHeight="1" x14ac:dyDescent="0.25">
      <c r="A148" s="2244" t="s">
        <v>9</v>
      </c>
      <c r="B148" s="2232" t="s">
        <v>716</v>
      </c>
      <c r="C148" s="2260" t="s">
        <v>717</v>
      </c>
      <c r="D148" s="2210">
        <v>0</v>
      </c>
      <c r="E148" s="2210">
        <f>E149</f>
        <v>0</v>
      </c>
      <c r="F148" s="2210" t="e">
        <f t="shared" si="44"/>
        <v>#DIV/0!</v>
      </c>
      <c r="G148" s="2249"/>
      <c r="H148" s="2210">
        <f>H149</f>
        <v>0</v>
      </c>
      <c r="I148" s="2210" t="e">
        <f t="shared" si="45"/>
        <v>#DIV/0!</v>
      </c>
      <c r="J148" s="2212" t="s">
        <v>672</v>
      </c>
    </row>
    <row r="149" spans="1:10" ht="51.75" hidden="1" customHeight="1" x14ac:dyDescent="0.25">
      <c r="A149" s="2237" t="s">
        <v>21</v>
      </c>
      <c r="B149" s="2234" t="s">
        <v>718</v>
      </c>
      <c r="C149" s="2227" t="s">
        <v>717</v>
      </c>
      <c r="D149" s="2217">
        <v>0</v>
      </c>
      <c r="E149" s="2217">
        <v>0</v>
      </c>
      <c r="F149" s="2217" t="e">
        <f t="shared" si="44"/>
        <v>#DIV/0!</v>
      </c>
      <c r="G149" s="2218" t="s">
        <v>719</v>
      </c>
      <c r="H149" s="2217">
        <f>E149</f>
        <v>0</v>
      </c>
      <c r="I149" s="2217" t="e">
        <f t="shared" si="45"/>
        <v>#DIV/0!</v>
      </c>
      <c r="J149" s="2247"/>
    </row>
    <row r="150" spans="1:10" ht="11.25" hidden="1" customHeight="1" x14ac:dyDescent="0.25">
      <c r="A150" s="2262"/>
      <c r="B150" s="2263" t="s">
        <v>91</v>
      </c>
      <c r="C150" s="2260" t="s">
        <v>717</v>
      </c>
      <c r="D150" s="2210">
        <v>0</v>
      </c>
      <c r="E150" s="2210">
        <f>E148</f>
        <v>0</v>
      </c>
      <c r="F150" s="2210" t="e">
        <f t="shared" si="44"/>
        <v>#DIV/0!</v>
      </c>
      <c r="G150" s="2210"/>
      <c r="H150" s="2210">
        <f>H148</f>
        <v>0</v>
      </c>
      <c r="I150" s="2210" t="e">
        <f t="shared" si="45"/>
        <v>#DIV/0!</v>
      </c>
      <c r="J150" s="2264"/>
    </row>
    <row r="151" spans="1:10" ht="33.75" customHeight="1" x14ac:dyDescent="0.25">
      <c r="A151" s="2647" t="s">
        <v>1554</v>
      </c>
      <c r="B151" s="2647"/>
      <c r="C151" s="2647"/>
      <c r="D151" s="2647"/>
      <c r="E151" s="2647"/>
      <c r="F151" s="2647"/>
      <c r="G151" s="2647"/>
      <c r="H151" s="2647"/>
      <c r="I151" s="2647"/>
      <c r="J151" s="2647"/>
    </row>
    <row r="152" spans="1:10" ht="142.5" customHeight="1" x14ac:dyDescent="0.25">
      <c r="A152" s="2244" t="s">
        <v>9</v>
      </c>
      <c r="B152" s="2265" t="s">
        <v>1555</v>
      </c>
      <c r="C152" s="2232" t="s">
        <v>19</v>
      </c>
      <c r="D152" s="2210">
        <f>D153</f>
        <v>92.5</v>
      </c>
      <c r="E152" s="2210">
        <f>E153</f>
        <v>92.5</v>
      </c>
      <c r="F152" s="2210">
        <f>E152/D152*100</f>
        <v>100</v>
      </c>
      <c r="G152" s="2249"/>
      <c r="H152" s="2210">
        <f>H153</f>
        <v>92.5</v>
      </c>
      <c r="I152" s="2210">
        <f>H152/D152*100</f>
        <v>100</v>
      </c>
      <c r="J152" s="2212"/>
    </row>
    <row r="153" spans="1:10" ht="142.5" customHeight="1" x14ac:dyDescent="0.25">
      <c r="A153" s="2237" t="s">
        <v>21</v>
      </c>
      <c r="B153" s="2234" t="s">
        <v>1576</v>
      </c>
      <c r="C153" s="2234" t="s">
        <v>19</v>
      </c>
      <c r="D153" s="2217">
        <v>92.5</v>
      </c>
      <c r="E153" s="2217">
        <v>92.5</v>
      </c>
      <c r="F153" s="2217">
        <f>E153/D153*100</f>
        <v>100</v>
      </c>
      <c r="G153" s="2219" t="s">
        <v>2483</v>
      </c>
      <c r="H153" s="2217">
        <f>E153</f>
        <v>92.5</v>
      </c>
      <c r="I153" s="2217">
        <f>H153/D153*100</f>
        <v>100</v>
      </c>
      <c r="J153" s="2219"/>
    </row>
    <row r="154" spans="1:10" ht="80.25" customHeight="1" x14ac:dyDescent="0.25">
      <c r="A154" s="2262"/>
      <c r="B154" s="2263" t="s">
        <v>212</v>
      </c>
      <c r="C154" s="2232" t="s">
        <v>19</v>
      </c>
      <c r="D154" s="2210">
        <f>D152</f>
        <v>92.5</v>
      </c>
      <c r="E154" s="2210">
        <f>E152</f>
        <v>92.5</v>
      </c>
      <c r="F154" s="2210">
        <f>E154/D154*100</f>
        <v>100</v>
      </c>
      <c r="G154" s="2210"/>
      <c r="H154" s="2210">
        <f>H152</f>
        <v>92.5</v>
      </c>
      <c r="I154" s="2210">
        <f>H154/D154*100</f>
        <v>100</v>
      </c>
      <c r="J154" s="2264"/>
    </row>
    <row r="155" spans="1:10" ht="45.75" hidden="1" customHeight="1" x14ac:dyDescent="0.25">
      <c r="A155" s="2647" t="s">
        <v>292</v>
      </c>
      <c r="B155" s="2647"/>
      <c r="C155" s="2647"/>
      <c r="D155" s="2647"/>
      <c r="E155" s="2647"/>
      <c r="F155" s="2647"/>
      <c r="G155" s="2647"/>
      <c r="H155" s="2647"/>
      <c r="I155" s="2647"/>
      <c r="J155" s="2647"/>
    </row>
    <row r="156" spans="1:10" ht="43.5" hidden="1" customHeight="1" x14ac:dyDescent="0.25">
      <c r="A156" s="2244" t="s">
        <v>9</v>
      </c>
      <c r="B156" s="2232" t="s">
        <v>293</v>
      </c>
      <c r="C156" s="2260" t="s">
        <v>68</v>
      </c>
      <c r="D156" s="2210">
        <v>0</v>
      </c>
      <c r="E156" s="2210">
        <v>0</v>
      </c>
      <c r="F156" s="2210">
        <v>0</v>
      </c>
      <c r="G156" s="2249"/>
      <c r="H156" s="2210">
        <v>0</v>
      </c>
      <c r="I156" s="2210">
        <v>0</v>
      </c>
      <c r="J156" s="2249"/>
    </row>
    <row r="157" spans="1:10" s="60" customFormat="1" ht="41.25" hidden="1" customHeight="1" x14ac:dyDescent="0.25">
      <c r="A157" s="2237" t="s">
        <v>21</v>
      </c>
      <c r="B157" s="2234" t="s">
        <v>466</v>
      </c>
      <c r="C157" s="2227" t="s">
        <v>589</v>
      </c>
      <c r="D157" s="2585" t="s">
        <v>720</v>
      </c>
      <c r="E157" s="2585"/>
      <c r="F157" s="2585"/>
      <c r="G157" s="2585"/>
      <c r="H157" s="2585"/>
      <c r="I157" s="2585"/>
      <c r="J157" s="2585"/>
    </row>
    <row r="158" spans="1:10" s="60" customFormat="1" ht="49.5" hidden="1" customHeight="1" x14ac:dyDescent="0.25">
      <c r="A158" s="2262"/>
      <c r="B158" s="2263" t="s">
        <v>75</v>
      </c>
      <c r="C158" s="2265" t="s">
        <v>19</v>
      </c>
      <c r="D158" s="2210">
        <v>0</v>
      </c>
      <c r="E158" s="2210">
        <v>0</v>
      </c>
      <c r="F158" s="2210">
        <v>0</v>
      </c>
      <c r="G158" s="2210"/>
      <c r="H158" s="2210">
        <v>0</v>
      </c>
      <c r="I158" s="2210">
        <v>0</v>
      </c>
      <c r="J158" s="2264"/>
    </row>
    <row r="159" spans="1:10" s="50" customFormat="1" ht="33.75" hidden="1" customHeight="1" x14ac:dyDescent="0.25">
      <c r="A159" s="2638" t="s">
        <v>294</v>
      </c>
      <c r="B159" s="2638"/>
      <c r="C159" s="2638"/>
      <c r="D159" s="2638"/>
      <c r="E159" s="2638"/>
      <c r="F159" s="2638"/>
      <c r="G159" s="2638"/>
      <c r="H159" s="2638"/>
      <c r="I159" s="2638"/>
      <c r="J159" s="2638"/>
    </row>
    <row r="160" spans="1:10" s="50" customFormat="1" ht="35.25" hidden="1" customHeight="1" x14ac:dyDescent="0.25">
      <c r="A160" s="2266" t="s">
        <v>295</v>
      </c>
      <c r="B160" s="2265" t="s">
        <v>296</v>
      </c>
      <c r="C160" s="2265" t="s">
        <v>19</v>
      </c>
      <c r="D160" s="2262">
        <f>SUM(D161:D162)</f>
        <v>300</v>
      </c>
      <c r="E160" s="2262">
        <f>SUM(E161:E162)</f>
        <v>0</v>
      </c>
      <c r="F160" s="2262">
        <f>E160/D160*100</f>
        <v>0</v>
      </c>
      <c r="G160" s="2263"/>
      <c r="H160" s="2262">
        <f>SUM(H161:H162)</f>
        <v>0</v>
      </c>
      <c r="I160" s="2262">
        <f>H160/D160*100</f>
        <v>0</v>
      </c>
      <c r="J160" s="2212" t="s">
        <v>672</v>
      </c>
    </row>
    <row r="161" spans="1:10" s="50" customFormat="1" ht="35.25" hidden="1" customHeight="1" x14ac:dyDescent="0.25">
      <c r="A161" s="2267" t="s">
        <v>21</v>
      </c>
      <c r="B161" s="2268" t="s">
        <v>467</v>
      </c>
      <c r="C161" s="2268" t="s">
        <v>19</v>
      </c>
      <c r="D161" s="2269">
        <v>150</v>
      </c>
      <c r="E161" s="2269">
        <v>0</v>
      </c>
      <c r="F161" s="2269">
        <f>E161/D161*100</f>
        <v>0</v>
      </c>
      <c r="G161" s="2270"/>
      <c r="H161" s="2269">
        <v>0</v>
      </c>
      <c r="I161" s="2269">
        <f>H161/D161*100</f>
        <v>0</v>
      </c>
      <c r="J161" s="2270" t="s">
        <v>721</v>
      </c>
    </row>
    <row r="162" spans="1:10" s="50" customFormat="1" ht="37.5" hidden="1" customHeight="1" x14ac:dyDescent="0.25">
      <c r="A162" s="2267" t="s">
        <v>26</v>
      </c>
      <c r="B162" s="2268" t="s">
        <v>468</v>
      </c>
      <c r="C162" s="2268" t="s">
        <v>19</v>
      </c>
      <c r="D162" s="2269">
        <v>150</v>
      </c>
      <c r="E162" s="2269">
        <v>0</v>
      </c>
      <c r="F162" s="2269">
        <f>E162/D162*100</f>
        <v>0</v>
      </c>
      <c r="G162" s="2270"/>
      <c r="H162" s="2269">
        <v>0</v>
      </c>
      <c r="I162" s="2269">
        <f>H162/D162*100</f>
        <v>0</v>
      </c>
      <c r="J162" s="2270" t="s">
        <v>721</v>
      </c>
    </row>
    <row r="163" spans="1:10" s="50" customFormat="1" ht="36" hidden="1" customHeight="1" x14ac:dyDescent="0.25">
      <c r="A163" s="2266" t="s">
        <v>12</v>
      </c>
      <c r="B163" s="2265" t="s">
        <v>297</v>
      </c>
      <c r="C163" s="2260" t="s">
        <v>589</v>
      </c>
      <c r="D163" s="2209">
        <v>0</v>
      </c>
      <c r="E163" s="2209">
        <v>0</v>
      </c>
      <c r="F163" s="2209">
        <v>0</v>
      </c>
      <c r="G163" s="2209"/>
      <c r="H163" s="2209">
        <v>0</v>
      </c>
      <c r="I163" s="2209">
        <v>0</v>
      </c>
      <c r="J163" s="2209"/>
    </row>
    <row r="164" spans="1:10" s="50" customFormat="1" ht="30" hidden="1" customHeight="1" x14ac:dyDescent="0.25">
      <c r="A164" s="2267" t="s">
        <v>13</v>
      </c>
      <c r="B164" s="2268" t="s">
        <v>722</v>
      </c>
      <c r="C164" s="2227" t="s">
        <v>589</v>
      </c>
      <c r="D164" s="2639" t="s">
        <v>723</v>
      </c>
      <c r="E164" s="2639"/>
      <c r="F164" s="2639"/>
      <c r="G164" s="2639"/>
      <c r="H164" s="2639"/>
      <c r="I164" s="2639"/>
      <c r="J164" s="2639"/>
    </row>
    <row r="165" spans="1:10" s="60" customFormat="1" ht="33.75" hidden="1" customHeight="1" x14ac:dyDescent="0.25">
      <c r="A165" s="2267" t="s">
        <v>22</v>
      </c>
      <c r="B165" s="2268" t="s">
        <v>724</v>
      </c>
      <c r="C165" s="2227" t="s">
        <v>589</v>
      </c>
      <c r="D165" s="2639" t="s">
        <v>986</v>
      </c>
      <c r="E165" s="2639"/>
      <c r="F165" s="2639"/>
      <c r="G165" s="2639"/>
      <c r="H165" s="2639"/>
      <c r="I165" s="2639"/>
      <c r="J165" s="2639"/>
    </row>
    <row r="166" spans="1:10" ht="26.25" hidden="1" customHeight="1" x14ac:dyDescent="0.25">
      <c r="A166" s="2266"/>
      <c r="B166" s="2263" t="s">
        <v>298</v>
      </c>
      <c r="C166" s="2265" t="s">
        <v>19</v>
      </c>
      <c r="D166" s="2210">
        <f>D160</f>
        <v>300</v>
      </c>
      <c r="E166" s="2210">
        <f>E160</f>
        <v>0</v>
      </c>
      <c r="F166" s="2210">
        <f>E166/D166*100</f>
        <v>0</v>
      </c>
      <c r="G166" s="2210"/>
      <c r="H166" s="2210">
        <f>H163+H160</f>
        <v>0</v>
      </c>
      <c r="I166" s="2210">
        <f>H166/D166*100</f>
        <v>0</v>
      </c>
      <c r="J166" s="2264"/>
    </row>
    <row r="167" spans="1:10" ht="22.5" customHeight="1" x14ac:dyDescent="0.25">
      <c r="A167" s="2640"/>
      <c r="B167" s="2641" t="s">
        <v>71</v>
      </c>
      <c r="C167" s="2264" t="s">
        <v>15</v>
      </c>
      <c r="D167" s="2271">
        <f>D168+D169</f>
        <v>78227.3</v>
      </c>
      <c r="E167" s="2272">
        <f>E168+E169</f>
        <v>76625.86</v>
      </c>
      <c r="F167" s="2253">
        <f>E167/D167*100</f>
        <v>97.952837436547085</v>
      </c>
      <c r="G167" s="2642"/>
      <c r="H167" s="2272">
        <f>H168+H169</f>
        <v>76625.86</v>
      </c>
      <c r="I167" s="2210">
        <f>H167/D167*100</f>
        <v>97.952837436547085</v>
      </c>
      <c r="J167" s="2643"/>
    </row>
    <row r="168" spans="1:10" ht="78.75" customHeight="1" x14ac:dyDescent="0.25">
      <c r="A168" s="2640"/>
      <c r="B168" s="2641"/>
      <c r="C168" s="2273" t="s">
        <v>16</v>
      </c>
      <c r="D168" s="2271">
        <f>D138+D101+D71</f>
        <v>28167</v>
      </c>
      <c r="E168" s="2272">
        <f>E138+E101+E71</f>
        <v>27159.629000000001</v>
      </c>
      <c r="F168" s="2253">
        <f>E168/D168*100</f>
        <v>96.423577235772356</v>
      </c>
      <c r="G168" s="2642"/>
      <c r="H168" s="2272">
        <f>E168</f>
        <v>27159.629000000001</v>
      </c>
      <c r="I168" s="2210">
        <f>H168/D168*100</f>
        <v>96.423577235772356</v>
      </c>
      <c r="J168" s="2643"/>
    </row>
    <row r="169" spans="1:10" ht="76.5" customHeight="1" x14ac:dyDescent="0.25">
      <c r="A169" s="2640"/>
      <c r="B169" s="2641"/>
      <c r="C169" s="2273" t="s">
        <v>19</v>
      </c>
      <c r="D169" s="2271">
        <f>D147+D102+D72+D32+D154</f>
        <v>50060.3</v>
      </c>
      <c r="E169" s="2272">
        <f>E147+E102+E72+E32+E154</f>
        <v>49466.231</v>
      </c>
      <c r="F169" s="2253">
        <f>E169/D169*100</f>
        <v>98.813293168438861</v>
      </c>
      <c r="G169" s="2642"/>
      <c r="H169" s="2272">
        <f>E169</f>
        <v>49466.231</v>
      </c>
      <c r="I169" s="2210">
        <f>H169/D169*100</f>
        <v>98.813293168438861</v>
      </c>
      <c r="J169" s="2643"/>
    </row>
  </sheetData>
  <mergeCells count="142">
    <mergeCell ref="D157:J157"/>
    <mergeCell ref="A159:J159"/>
    <mergeCell ref="D164:J164"/>
    <mergeCell ref="D165:J165"/>
    <mergeCell ref="A167:A169"/>
    <mergeCell ref="B167:B169"/>
    <mergeCell ref="G167:G169"/>
    <mergeCell ref="J167:J169"/>
    <mergeCell ref="D145:F145"/>
    <mergeCell ref="H145:I145"/>
    <mergeCell ref="D146:F146"/>
    <mergeCell ref="H146:I146"/>
    <mergeCell ref="A151:J151"/>
    <mergeCell ref="A155:J155"/>
    <mergeCell ref="D136:J136"/>
    <mergeCell ref="A137:A139"/>
    <mergeCell ref="B137:B139"/>
    <mergeCell ref="G137:G139"/>
    <mergeCell ref="J137:J139"/>
    <mergeCell ref="A140:J140"/>
    <mergeCell ref="D129:J129"/>
    <mergeCell ref="A130:A132"/>
    <mergeCell ref="B130:B132"/>
    <mergeCell ref="G130:G132"/>
    <mergeCell ref="J130:J132"/>
    <mergeCell ref="A133:A135"/>
    <mergeCell ref="B133:B135"/>
    <mergeCell ref="G133:G135"/>
    <mergeCell ref="J133:J135"/>
    <mergeCell ref="A123:A125"/>
    <mergeCell ref="B123:B125"/>
    <mergeCell ref="G123:G125"/>
    <mergeCell ref="J123:J125"/>
    <mergeCell ref="A126:A128"/>
    <mergeCell ref="B126:B128"/>
    <mergeCell ref="G126:G128"/>
    <mergeCell ref="J126:J128"/>
    <mergeCell ref="A116:A118"/>
    <mergeCell ref="B116:B118"/>
    <mergeCell ref="G116:G118"/>
    <mergeCell ref="J116:J118"/>
    <mergeCell ref="A119:A121"/>
    <mergeCell ref="B119:B121"/>
    <mergeCell ref="G119:G121"/>
    <mergeCell ref="J119:J121"/>
    <mergeCell ref="A109:J109"/>
    <mergeCell ref="A110:A112"/>
    <mergeCell ref="B110:B112"/>
    <mergeCell ref="G110:G112"/>
    <mergeCell ref="J110:J112"/>
    <mergeCell ref="A113:A115"/>
    <mergeCell ref="B113:B115"/>
    <mergeCell ref="G113:G115"/>
    <mergeCell ref="J113:J115"/>
    <mergeCell ref="A103:A104"/>
    <mergeCell ref="B103:B104"/>
    <mergeCell ref="G103:G104"/>
    <mergeCell ref="J103:J104"/>
    <mergeCell ref="A105:J105"/>
    <mergeCell ref="A106:A107"/>
    <mergeCell ref="B106:B107"/>
    <mergeCell ref="D96:J96"/>
    <mergeCell ref="A97:A99"/>
    <mergeCell ref="B97:B99"/>
    <mergeCell ref="G97:G99"/>
    <mergeCell ref="J97:J99"/>
    <mergeCell ref="A100:A102"/>
    <mergeCell ref="B100:B102"/>
    <mergeCell ref="G100:G102"/>
    <mergeCell ref="J100:J102"/>
    <mergeCell ref="A90:A92"/>
    <mergeCell ref="B90:B92"/>
    <mergeCell ref="G90:G92"/>
    <mergeCell ref="J90:J92"/>
    <mergeCell ref="A93:A95"/>
    <mergeCell ref="B93:B95"/>
    <mergeCell ref="G93:G95"/>
    <mergeCell ref="J93:J95"/>
    <mergeCell ref="A83:A85"/>
    <mergeCell ref="B83:B85"/>
    <mergeCell ref="G83:G85"/>
    <mergeCell ref="J83:J85"/>
    <mergeCell ref="A86:A88"/>
    <mergeCell ref="B86:B88"/>
    <mergeCell ref="G86:G88"/>
    <mergeCell ref="J86:J88"/>
    <mergeCell ref="A77:A79"/>
    <mergeCell ref="B77:B79"/>
    <mergeCell ref="G77:G79"/>
    <mergeCell ref="J77:J79"/>
    <mergeCell ref="A80:A82"/>
    <mergeCell ref="B80:B82"/>
    <mergeCell ref="G80:G82"/>
    <mergeCell ref="J80:J82"/>
    <mergeCell ref="A70:A72"/>
    <mergeCell ref="B70:B72"/>
    <mergeCell ref="G70:G72"/>
    <mergeCell ref="J70:J72"/>
    <mergeCell ref="A73:J73"/>
    <mergeCell ref="A76:J76"/>
    <mergeCell ref="A55:A57"/>
    <mergeCell ref="B55:B57"/>
    <mergeCell ref="G55:G57"/>
    <mergeCell ref="J55:J57"/>
    <mergeCell ref="A60:A62"/>
    <mergeCell ref="B60:B62"/>
    <mergeCell ref="G60:G62"/>
    <mergeCell ref="J60:J62"/>
    <mergeCell ref="A47:A49"/>
    <mergeCell ref="B47:B49"/>
    <mergeCell ref="G47:G49"/>
    <mergeCell ref="J47:J49"/>
    <mergeCell ref="A52:A54"/>
    <mergeCell ref="B52:B54"/>
    <mergeCell ref="G52:G54"/>
    <mergeCell ref="J52:J54"/>
    <mergeCell ref="A40:A43"/>
    <mergeCell ref="B40:B43"/>
    <mergeCell ref="G40:G43"/>
    <mergeCell ref="J40:J43"/>
    <mergeCell ref="A44:A46"/>
    <mergeCell ref="B44:B46"/>
    <mergeCell ref="G44:G46"/>
    <mergeCell ref="J44:J46"/>
    <mergeCell ref="A33:J33"/>
    <mergeCell ref="A34:A36"/>
    <mergeCell ref="B34:B36"/>
    <mergeCell ref="G34:G36"/>
    <mergeCell ref="J34:J36"/>
    <mergeCell ref="A37:A39"/>
    <mergeCell ref="B37:B39"/>
    <mergeCell ref="G37:G39"/>
    <mergeCell ref="J37:J39"/>
    <mergeCell ref="A2:J2"/>
    <mergeCell ref="A3:J3"/>
    <mergeCell ref="A4:J4"/>
    <mergeCell ref="A8:J8"/>
    <mergeCell ref="D28:J28"/>
    <mergeCell ref="A30:A32"/>
    <mergeCell ref="B30:B32"/>
    <mergeCell ref="G30:G32"/>
    <mergeCell ref="J30:J32"/>
  </mergeCells>
  <pageMargins left="0.78740157480314965" right="0.39370078740157483" top="0.78740157480314965" bottom="0.43307086614173229" header="0.51181102362204722" footer="0.31496062992125984"/>
  <pageSetup paperSize="9" scale="62" firstPageNumber="57" fitToHeight="19" orientation="landscape" useFirstPageNumber="1" r:id="rId1"/>
  <headerFooter alignWithMargins="0">
    <oddFooter>&amp;R&amp;"Times New Roman,обычный"&amp;14&amp;P</oddFooter>
  </headerFooter>
  <rowBreaks count="5" manualBreakCount="5">
    <brk id="32" max="16383" man="1"/>
    <brk id="72" max="16383" man="1"/>
    <brk id="104" max="16383" man="1"/>
    <brk id="150" max="16383" man="1"/>
    <brk id="169"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100"/>
  <sheetViews>
    <sheetView view="pageBreakPreview" topLeftCell="A23" zoomScale="70" zoomScaleNormal="70" zoomScaleSheetLayoutView="70" workbookViewId="0">
      <selection activeCell="M26" sqref="M26"/>
    </sheetView>
  </sheetViews>
  <sheetFormatPr defaultRowHeight="18.75" x14ac:dyDescent="0.3"/>
  <cols>
    <col min="1" max="1" width="8" style="1129" customWidth="1"/>
    <col min="2" max="2" width="64.7109375" style="1098" customWidth="1"/>
    <col min="3" max="4" width="13.42578125" style="1098" customWidth="1"/>
    <col min="5" max="5" width="18.5703125" style="1098" customWidth="1"/>
    <col min="6" max="6" width="24.28515625" style="1098" customWidth="1"/>
    <col min="7" max="7" width="84.42578125" style="1098" customWidth="1"/>
    <col min="8" max="8" width="0.42578125" style="1097" customWidth="1"/>
    <col min="9" max="9" width="14.85546875" style="1097" hidden="1" customWidth="1"/>
    <col min="10" max="256" width="9.140625" style="1098"/>
    <col min="257" max="257" width="7.140625" style="1098" customWidth="1"/>
    <col min="258" max="258" width="32.42578125" style="1098" customWidth="1"/>
    <col min="259" max="259" width="12.7109375" style="1098" customWidth="1"/>
    <col min="260" max="260" width="15.140625" style="1098" customWidth="1"/>
    <col min="261" max="261" width="13.42578125" style="1098" customWidth="1"/>
    <col min="262" max="262" width="13.5703125" style="1098" customWidth="1"/>
    <col min="263" max="263" width="40.42578125" style="1098" customWidth="1"/>
    <col min="264" max="264" width="21.7109375" style="1098" customWidth="1"/>
    <col min="265" max="265" width="14.85546875" style="1098" customWidth="1"/>
    <col min="266" max="512" width="9.140625" style="1098"/>
    <col min="513" max="513" width="7.140625" style="1098" customWidth="1"/>
    <col min="514" max="514" width="32.42578125" style="1098" customWidth="1"/>
    <col min="515" max="515" width="12.7109375" style="1098" customWidth="1"/>
    <col min="516" max="516" width="15.140625" style="1098" customWidth="1"/>
    <col min="517" max="517" width="13.42578125" style="1098" customWidth="1"/>
    <col min="518" max="518" width="13.5703125" style="1098" customWidth="1"/>
    <col min="519" max="519" width="40.42578125" style="1098" customWidth="1"/>
    <col min="520" max="520" width="21.7109375" style="1098" customWidth="1"/>
    <col min="521" max="521" width="14.85546875" style="1098" customWidth="1"/>
    <col min="522" max="768" width="9.140625" style="1098"/>
    <col min="769" max="769" width="7.140625" style="1098" customWidth="1"/>
    <col min="770" max="770" width="32.42578125" style="1098" customWidth="1"/>
    <col min="771" max="771" width="12.7109375" style="1098" customWidth="1"/>
    <col min="772" max="772" width="15.140625" style="1098" customWidth="1"/>
    <col min="773" max="773" width="13.42578125" style="1098" customWidth="1"/>
    <col min="774" max="774" width="13.5703125" style="1098" customWidth="1"/>
    <col min="775" max="775" width="40.42578125" style="1098" customWidth="1"/>
    <col min="776" max="776" width="21.7109375" style="1098" customWidth="1"/>
    <col min="777" max="777" width="14.85546875" style="1098" customWidth="1"/>
    <col min="778" max="1024" width="9.140625" style="1098"/>
    <col min="1025" max="1025" width="7.140625" style="1098" customWidth="1"/>
    <col min="1026" max="1026" width="32.42578125" style="1098" customWidth="1"/>
    <col min="1027" max="1027" width="12.7109375" style="1098" customWidth="1"/>
    <col min="1028" max="1028" width="15.140625" style="1098" customWidth="1"/>
    <col min="1029" max="1029" width="13.42578125" style="1098" customWidth="1"/>
    <col min="1030" max="1030" width="13.5703125" style="1098" customWidth="1"/>
    <col min="1031" max="1031" width="40.42578125" style="1098" customWidth="1"/>
    <col min="1032" max="1032" width="21.7109375" style="1098" customWidth="1"/>
    <col min="1033" max="1033" width="14.85546875" style="1098" customWidth="1"/>
    <col min="1034" max="1280" width="9.140625" style="1098"/>
    <col min="1281" max="1281" width="7.140625" style="1098" customWidth="1"/>
    <col min="1282" max="1282" width="32.42578125" style="1098" customWidth="1"/>
    <col min="1283" max="1283" width="12.7109375" style="1098" customWidth="1"/>
    <col min="1284" max="1284" width="15.140625" style="1098" customWidth="1"/>
    <col min="1285" max="1285" width="13.42578125" style="1098" customWidth="1"/>
    <col min="1286" max="1286" width="13.5703125" style="1098" customWidth="1"/>
    <col min="1287" max="1287" width="40.42578125" style="1098" customWidth="1"/>
    <col min="1288" max="1288" width="21.7109375" style="1098" customWidth="1"/>
    <col min="1289" max="1289" width="14.85546875" style="1098" customWidth="1"/>
    <col min="1290" max="1536" width="9.140625" style="1098"/>
    <col min="1537" max="1537" width="7.140625" style="1098" customWidth="1"/>
    <col min="1538" max="1538" width="32.42578125" style="1098" customWidth="1"/>
    <col min="1539" max="1539" width="12.7109375" style="1098" customWidth="1"/>
    <col min="1540" max="1540" width="15.140625" style="1098" customWidth="1"/>
    <col min="1541" max="1541" width="13.42578125" style="1098" customWidth="1"/>
    <col min="1542" max="1542" width="13.5703125" style="1098" customWidth="1"/>
    <col min="1543" max="1543" width="40.42578125" style="1098" customWidth="1"/>
    <col min="1544" max="1544" width="21.7109375" style="1098" customWidth="1"/>
    <col min="1545" max="1545" width="14.85546875" style="1098" customWidth="1"/>
    <col min="1546" max="1792" width="9.140625" style="1098"/>
    <col min="1793" max="1793" width="7.140625" style="1098" customWidth="1"/>
    <col min="1794" max="1794" width="32.42578125" style="1098" customWidth="1"/>
    <col min="1795" max="1795" width="12.7109375" style="1098" customWidth="1"/>
    <col min="1796" max="1796" width="15.140625" style="1098" customWidth="1"/>
    <col min="1797" max="1797" width="13.42578125" style="1098" customWidth="1"/>
    <col min="1798" max="1798" width="13.5703125" style="1098" customWidth="1"/>
    <col min="1799" max="1799" width="40.42578125" style="1098" customWidth="1"/>
    <col min="1800" max="1800" width="21.7109375" style="1098" customWidth="1"/>
    <col min="1801" max="1801" width="14.85546875" style="1098" customWidth="1"/>
    <col min="1802" max="2048" width="9.140625" style="1098"/>
    <col min="2049" max="2049" width="7.140625" style="1098" customWidth="1"/>
    <col min="2050" max="2050" width="32.42578125" style="1098" customWidth="1"/>
    <col min="2051" max="2051" width="12.7109375" style="1098" customWidth="1"/>
    <col min="2052" max="2052" width="15.140625" style="1098" customWidth="1"/>
    <col min="2053" max="2053" width="13.42578125" style="1098" customWidth="1"/>
    <col min="2054" max="2054" width="13.5703125" style="1098" customWidth="1"/>
    <col min="2055" max="2055" width="40.42578125" style="1098" customWidth="1"/>
    <col min="2056" max="2056" width="21.7109375" style="1098" customWidth="1"/>
    <col min="2057" max="2057" width="14.85546875" style="1098" customWidth="1"/>
    <col min="2058" max="2304" width="9.140625" style="1098"/>
    <col min="2305" max="2305" width="7.140625" style="1098" customWidth="1"/>
    <col min="2306" max="2306" width="32.42578125" style="1098" customWidth="1"/>
    <col min="2307" max="2307" width="12.7109375" style="1098" customWidth="1"/>
    <col min="2308" max="2308" width="15.140625" style="1098" customWidth="1"/>
    <col min="2309" max="2309" width="13.42578125" style="1098" customWidth="1"/>
    <col min="2310" max="2310" width="13.5703125" style="1098" customWidth="1"/>
    <col min="2311" max="2311" width="40.42578125" style="1098" customWidth="1"/>
    <col min="2312" max="2312" width="21.7109375" style="1098" customWidth="1"/>
    <col min="2313" max="2313" width="14.85546875" style="1098" customWidth="1"/>
    <col min="2314" max="2560" width="9.140625" style="1098"/>
    <col min="2561" max="2561" width="7.140625" style="1098" customWidth="1"/>
    <col min="2562" max="2562" width="32.42578125" style="1098" customWidth="1"/>
    <col min="2563" max="2563" width="12.7109375" style="1098" customWidth="1"/>
    <col min="2564" max="2564" width="15.140625" style="1098" customWidth="1"/>
    <col min="2565" max="2565" width="13.42578125" style="1098" customWidth="1"/>
    <col min="2566" max="2566" width="13.5703125" style="1098" customWidth="1"/>
    <col min="2567" max="2567" width="40.42578125" style="1098" customWidth="1"/>
    <col min="2568" max="2568" width="21.7109375" style="1098" customWidth="1"/>
    <col min="2569" max="2569" width="14.85546875" style="1098" customWidth="1"/>
    <col min="2570" max="2816" width="9.140625" style="1098"/>
    <col min="2817" max="2817" width="7.140625" style="1098" customWidth="1"/>
    <col min="2818" max="2818" width="32.42578125" style="1098" customWidth="1"/>
    <col min="2819" max="2819" width="12.7109375" style="1098" customWidth="1"/>
    <col min="2820" max="2820" width="15.140625" style="1098" customWidth="1"/>
    <col min="2821" max="2821" width="13.42578125" style="1098" customWidth="1"/>
    <col min="2822" max="2822" width="13.5703125" style="1098" customWidth="1"/>
    <col min="2823" max="2823" width="40.42578125" style="1098" customWidth="1"/>
    <col min="2824" max="2824" width="21.7109375" style="1098" customWidth="1"/>
    <col min="2825" max="2825" width="14.85546875" style="1098" customWidth="1"/>
    <col min="2826" max="3072" width="9.140625" style="1098"/>
    <col min="3073" max="3073" width="7.140625" style="1098" customWidth="1"/>
    <col min="3074" max="3074" width="32.42578125" style="1098" customWidth="1"/>
    <col min="3075" max="3075" width="12.7109375" style="1098" customWidth="1"/>
    <col min="3076" max="3076" width="15.140625" style="1098" customWidth="1"/>
    <col min="3077" max="3077" width="13.42578125" style="1098" customWidth="1"/>
    <col min="3078" max="3078" width="13.5703125" style="1098" customWidth="1"/>
    <col min="3079" max="3079" width="40.42578125" style="1098" customWidth="1"/>
    <col min="3080" max="3080" width="21.7109375" style="1098" customWidth="1"/>
    <col min="3081" max="3081" width="14.85546875" style="1098" customWidth="1"/>
    <col min="3082" max="3328" width="9.140625" style="1098"/>
    <col min="3329" max="3329" width="7.140625" style="1098" customWidth="1"/>
    <col min="3330" max="3330" width="32.42578125" style="1098" customWidth="1"/>
    <col min="3331" max="3331" width="12.7109375" style="1098" customWidth="1"/>
    <col min="3332" max="3332" width="15.140625" style="1098" customWidth="1"/>
    <col min="3333" max="3333" width="13.42578125" style="1098" customWidth="1"/>
    <col min="3334" max="3334" width="13.5703125" style="1098" customWidth="1"/>
    <col min="3335" max="3335" width="40.42578125" style="1098" customWidth="1"/>
    <col min="3336" max="3336" width="21.7109375" style="1098" customWidth="1"/>
    <col min="3337" max="3337" width="14.85546875" style="1098" customWidth="1"/>
    <col min="3338" max="3584" width="9.140625" style="1098"/>
    <col min="3585" max="3585" width="7.140625" style="1098" customWidth="1"/>
    <col min="3586" max="3586" width="32.42578125" style="1098" customWidth="1"/>
    <col min="3587" max="3587" width="12.7109375" style="1098" customWidth="1"/>
    <col min="3588" max="3588" width="15.140625" style="1098" customWidth="1"/>
    <col min="3589" max="3589" width="13.42578125" style="1098" customWidth="1"/>
    <col min="3590" max="3590" width="13.5703125" style="1098" customWidth="1"/>
    <col min="3591" max="3591" width="40.42578125" style="1098" customWidth="1"/>
    <col min="3592" max="3592" width="21.7109375" style="1098" customWidth="1"/>
    <col min="3593" max="3593" width="14.85546875" style="1098" customWidth="1"/>
    <col min="3594" max="3840" width="9.140625" style="1098"/>
    <col min="3841" max="3841" width="7.140625" style="1098" customWidth="1"/>
    <col min="3842" max="3842" width="32.42578125" style="1098" customWidth="1"/>
    <col min="3843" max="3843" width="12.7109375" style="1098" customWidth="1"/>
    <col min="3844" max="3844" width="15.140625" style="1098" customWidth="1"/>
    <col min="3845" max="3845" width="13.42578125" style="1098" customWidth="1"/>
    <col min="3846" max="3846" width="13.5703125" style="1098" customWidth="1"/>
    <col min="3847" max="3847" width="40.42578125" style="1098" customWidth="1"/>
    <col min="3848" max="3848" width="21.7109375" style="1098" customWidth="1"/>
    <col min="3849" max="3849" width="14.85546875" style="1098" customWidth="1"/>
    <col min="3850" max="4096" width="9.140625" style="1098"/>
    <col min="4097" max="4097" width="7.140625" style="1098" customWidth="1"/>
    <col min="4098" max="4098" width="32.42578125" style="1098" customWidth="1"/>
    <col min="4099" max="4099" width="12.7109375" style="1098" customWidth="1"/>
    <col min="4100" max="4100" width="15.140625" style="1098" customWidth="1"/>
    <col min="4101" max="4101" width="13.42578125" style="1098" customWidth="1"/>
    <col min="4102" max="4102" width="13.5703125" style="1098" customWidth="1"/>
    <col min="4103" max="4103" width="40.42578125" style="1098" customWidth="1"/>
    <col min="4104" max="4104" width="21.7109375" style="1098" customWidth="1"/>
    <col min="4105" max="4105" width="14.85546875" style="1098" customWidth="1"/>
    <col min="4106" max="4352" width="9.140625" style="1098"/>
    <col min="4353" max="4353" width="7.140625" style="1098" customWidth="1"/>
    <col min="4354" max="4354" width="32.42578125" style="1098" customWidth="1"/>
    <col min="4355" max="4355" width="12.7109375" style="1098" customWidth="1"/>
    <col min="4356" max="4356" width="15.140625" style="1098" customWidth="1"/>
    <col min="4357" max="4357" width="13.42578125" style="1098" customWidth="1"/>
    <col min="4358" max="4358" width="13.5703125" style="1098" customWidth="1"/>
    <col min="4359" max="4359" width="40.42578125" style="1098" customWidth="1"/>
    <col min="4360" max="4360" width="21.7109375" style="1098" customWidth="1"/>
    <col min="4361" max="4361" width="14.85546875" style="1098" customWidth="1"/>
    <col min="4362" max="4608" width="9.140625" style="1098"/>
    <col min="4609" max="4609" width="7.140625" style="1098" customWidth="1"/>
    <col min="4610" max="4610" width="32.42578125" style="1098" customWidth="1"/>
    <col min="4611" max="4611" width="12.7109375" style="1098" customWidth="1"/>
    <col min="4612" max="4612" width="15.140625" style="1098" customWidth="1"/>
    <col min="4613" max="4613" width="13.42578125" style="1098" customWidth="1"/>
    <col min="4614" max="4614" width="13.5703125" style="1098" customWidth="1"/>
    <col min="4615" max="4615" width="40.42578125" style="1098" customWidth="1"/>
    <col min="4616" max="4616" width="21.7109375" style="1098" customWidth="1"/>
    <col min="4617" max="4617" width="14.85546875" style="1098" customWidth="1"/>
    <col min="4618" max="4864" width="9.140625" style="1098"/>
    <col min="4865" max="4865" width="7.140625" style="1098" customWidth="1"/>
    <col min="4866" max="4866" width="32.42578125" style="1098" customWidth="1"/>
    <col min="4867" max="4867" width="12.7109375" style="1098" customWidth="1"/>
    <col min="4868" max="4868" width="15.140625" style="1098" customWidth="1"/>
    <col min="4869" max="4869" width="13.42578125" style="1098" customWidth="1"/>
    <col min="4870" max="4870" width="13.5703125" style="1098" customWidth="1"/>
    <col min="4871" max="4871" width="40.42578125" style="1098" customWidth="1"/>
    <col min="4872" max="4872" width="21.7109375" style="1098" customWidth="1"/>
    <col min="4873" max="4873" width="14.85546875" style="1098" customWidth="1"/>
    <col min="4874" max="5120" width="9.140625" style="1098"/>
    <col min="5121" max="5121" width="7.140625" style="1098" customWidth="1"/>
    <col min="5122" max="5122" width="32.42578125" style="1098" customWidth="1"/>
    <col min="5123" max="5123" width="12.7109375" style="1098" customWidth="1"/>
    <col min="5124" max="5124" width="15.140625" style="1098" customWidth="1"/>
    <col min="5125" max="5125" width="13.42578125" style="1098" customWidth="1"/>
    <col min="5126" max="5126" width="13.5703125" style="1098" customWidth="1"/>
    <col min="5127" max="5127" width="40.42578125" style="1098" customWidth="1"/>
    <col min="5128" max="5128" width="21.7109375" style="1098" customWidth="1"/>
    <col min="5129" max="5129" width="14.85546875" style="1098" customWidth="1"/>
    <col min="5130" max="5376" width="9.140625" style="1098"/>
    <col min="5377" max="5377" width="7.140625" style="1098" customWidth="1"/>
    <col min="5378" max="5378" width="32.42578125" style="1098" customWidth="1"/>
    <col min="5379" max="5379" width="12.7109375" style="1098" customWidth="1"/>
    <col min="5380" max="5380" width="15.140625" style="1098" customWidth="1"/>
    <col min="5381" max="5381" width="13.42578125" style="1098" customWidth="1"/>
    <col min="5382" max="5382" width="13.5703125" style="1098" customWidth="1"/>
    <col min="5383" max="5383" width="40.42578125" style="1098" customWidth="1"/>
    <col min="5384" max="5384" width="21.7109375" style="1098" customWidth="1"/>
    <col min="5385" max="5385" width="14.85546875" style="1098" customWidth="1"/>
    <col min="5386" max="5632" width="9.140625" style="1098"/>
    <col min="5633" max="5633" width="7.140625" style="1098" customWidth="1"/>
    <col min="5634" max="5634" width="32.42578125" style="1098" customWidth="1"/>
    <col min="5635" max="5635" width="12.7109375" style="1098" customWidth="1"/>
    <col min="5636" max="5636" width="15.140625" style="1098" customWidth="1"/>
    <col min="5637" max="5637" width="13.42578125" style="1098" customWidth="1"/>
    <col min="5638" max="5638" width="13.5703125" style="1098" customWidth="1"/>
    <col min="5639" max="5639" width="40.42578125" style="1098" customWidth="1"/>
    <col min="5640" max="5640" width="21.7109375" style="1098" customWidth="1"/>
    <col min="5641" max="5641" width="14.85546875" style="1098" customWidth="1"/>
    <col min="5642" max="5888" width="9.140625" style="1098"/>
    <col min="5889" max="5889" width="7.140625" style="1098" customWidth="1"/>
    <col min="5890" max="5890" width="32.42578125" style="1098" customWidth="1"/>
    <col min="5891" max="5891" width="12.7109375" style="1098" customWidth="1"/>
    <col min="5892" max="5892" width="15.140625" style="1098" customWidth="1"/>
    <col min="5893" max="5893" width="13.42578125" style="1098" customWidth="1"/>
    <col min="5894" max="5894" width="13.5703125" style="1098" customWidth="1"/>
    <col min="5895" max="5895" width="40.42578125" style="1098" customWidth="1"/>
    <col min="5896" max="5896" width="21.7109375" style="1098" customWidth="1"/>
    <col min="5897" max="5897" width="14.85546875" style="1098" customWidth="1"/>
    <col min="5898" max="6144" width="9.140625" style="1098"/>
    <col min="6145" max="6145" width="7.140625" style="1098" customWidth="1"/>
    <col min="6146" max="6146" width="32.42578125" style="1098" customWidth="1"/>
    <col min="6147" max="6147" width="12.7109375" style="1098" customWidth="1"/>
    <col min="6148" max="6148" width="15.140625" style="1098" customWidth="1"/>
    <col min="6149" max="6149" width="13.42578125" style="1098" customWidth="1"/>
    <col min="6150" max="6150" width="13.5703125" style="1098" customWidth="1"/>
    <col min="6151" max="6151" width="40.42578125" style="1098" customWidth="1"/>
    <col min="6152" max="6152" width="21.7109375" style="1098" customWidth="1"/>
    <col min="6153" max="6153" width="14.85546875" style="1098" customWidth="1"/>
    <col min="6154" max="6400" width="9.140625" style="1098"/>
    <col min="6401" max="6401" width="7.140625" style="1098" customWidth="1"/>
    <col min="6402" max="6402" width="32.42578125" style="1098" customWidth="1"/>
    <col min="6403" max="6403" width="12.7109375" style="1098" customWidth="1"/>
    <col min="6404" max="6404" width="15.140625" style="1098" customWidth="1"/>
    <col min="6405" max="6405" width="13.42578125" style="1098" customWidth="1"/>
    <col min="6406" max="6406" width="13.5703125" style="1098" customWidth="1"/>
    <col min="6407" max="6407" width="40.42578125" style="1098" customWidth="1"/>
    <col min="6408" max="6408" width="21.7109375" style="1098" customWidth="1"/>
    <col min="6409" max="6409" width="14.85546875" style="1098" customWidth="1"/>
    <col min="6410" max="6656" width="9.140625" style="1098"/>
    <col min="6657" max="6657" width="7.140625" style="1098" customWidth="1"/>
    <col min="6658" max="6658" width="32.42578125" style="1098" customWidth="1"/>
    <col min="6659" max="6659" width="12.7109375" style="1098" customWidth="1"/>
    <col min="6660" max="6660" width="15.140625" style="1098" customWidth="1"/>
    <col min="6661" max="6661" width="13.42578125" style="1098" customWidth="1"/>
    <col min="6662" max="6662" width="13.5703125" style="1098" customWidth="1"/>
    <col min="6663" max="6663" width="40.42578125" style="1098" customWidth="1"/>
    <col min="6664" max="6664" width="21.7109375" style="1098" customWidth="1"/>
    <col min="6665" max="6665" width="14.85546875" style="1098" customWidth="1"/>
    <col min="6666" max="6912" width="9.140625" style="1098"/>
    <col min="6913" max="6913" width="7.140625" style="1098" customWidth="1"/>
    <col min="6914" max="6914" width="32.42578125" style="1098" customWidth="1"/>
    <col min="6915" max="6915" width="12.7109375" style="1098" customWidth="1"/>
    <col min="6916" max="6916" width="15.140625" style="1098" customWidth="1"/>
    <col min="6917" max="6917" width="13.42578125" style="1098" customWidth="1"/>
    <col min="6918" max="6918" width="13.5703125" style="1098" customWidth="1"/>
    <col min="6919" max="6919" width="40.42578125" style="1098" customWidth="1"/>
    <col min="6920" max="6920" width="21.7109375" style="1098" customWidth="1"/>
    <col min="6921" max="6921" width="14.85546875" style="1098" customWidth="1"/>
    <col min="6922" max="7168" width="9.140625" style="1098"/>
    <col min="7169" max="7169" width="7.140625" style="1098" customWidth="1"/>
    <col min="7170" max="7170" width="32.42578125" style="1098" customWidth="1"/>
    <col min="7171" max="7171" width="12.7109375" style="1098" customWidth="1"/>
    <col min="7172" max="7172" width="15.140625" style="1098" customWidth="1"/>
    <col min="7173" max="7173" width="13.42578125" style="1098" customWidth="1"/>
    <col min="7174" max="7174" width="13.5703125" style="1098" customWidth="1"/>
    <col min="7175" max="7175" width="40.42578125" style="1098" customWidth="1"/>
    <col min="7176" max="7176" width="21.7109375" style="1098" customWidth="1"/>
    <col min="7177" max="7177" width="14.85546875" style="1098" customWidth="1"/>
    <col min="7178" max="7424" width="9.140625" style="1098"/>
    <col min="7425" max="7425" width="7.140625" style="1098" customWidth="1"/>
    <col min="7426" max="7426" width="32.42578125" style="1098" customWidth="1"/>
    <col min="7427" max="7427" width="12.7109375" style="1098" customWidth="1"/>
    <col min="7428" max="7428" width="15.140625" style="1098" customWidth="1"/>
    <col min="7429" max="7429" width="13.42578125" style="1098" customWidth="1"/>
    <col min="7430" max="7430" width="13.5703125" style="1098" customWidth="1"/>
    <col min="7431" max="7431" width="40.42578125" style="1098" customWidth="1"/>
    <col min="7432" max="7432" width="21.7109375" style="1098" customWidth="1"/>
    <col min="7433" max="7433" width="14.85546875" style="1098" customWidth="1"/>
    <col min="7434" max="7680" width="9.140625" style="1098"/>
    <col min="7681" max="7681" width="7.140625" style="1098" customWidth="1"/>
    <col min="7682" max="7682" width="32.42578125" style="1098" customWidth="1"/>
    <col min="7683" max="7683" width="12.7109375" style="1098" customWidth="1"/>
    <col min="7684" max="7684" width="15.140625" style="1098" customWidth="1"/>
    <col min="7685" max="7685" width="13.42578125" style="1098" customWidth="1"/>
    <col min="7686" max="7686" width="13.5703125" style="1098" customWidth="1"/>
    <col min="7687" max="7687" width="40.42578125" style="1098" customWidth="1"/>
    <col min="7688" max="7688" width="21.7109375" style="1098" customWidth="1"/>
    <col min="7689" max="7689" width="14.85546875" style="1098" customWidth="1"/>
    <col min="7690" max="7936" width="9.140625" style="1098"/>
    <col min="7937" max="7937" width="7.140625" style="1098" customWidth="1"/>
    <col min="7938" max="7938" width="32.42578125" style="1098" customWidth="1"/>
    <col min="7939" max="7939" width="12.7109375" style="1098" customWidth="1"/>
    <col min="7940" max="7940" width="15.140625" style="1098" customWidth="1"/>
    <col min="7941" max="7941" width="13.42578125" style="1098" customWidth="1"/>
    <col min="7942" max="7942" width="13.5703125" style="1098" customWidth="1"/>
    <col min="7943" max="7943" width="40.42578125" style="1098" customWidth="1"/>
    <col min="7944" max="7944" width="21.7109375" style="1098" customWidth="1"/>
    <col min="7945" max="7945" width="14.85546875" style="1098" customWidth="1"/>
    <col min="7946" max="8192" width="9.140625" style="1098"/>
    <col min="8193" max="8193" width="7.140625" style="1098" customWidth="1"/>
    <col min="8194" max="8194" width="32.42578125" style="1098" customWidth="1"/>
    <col min="8195" max="8195" width="12.7109375" style="1098" customWidth="1"/>
    <col min="8196" max="8196" width="15.140625" style="1098" customWidth="1"/>
    <col min="8197" max="8197" width="13.42578125" style="1098" customWidth="1"/>
    <col min="8198" max="8198" width="13.5703125" style="1098" customWidth="1"/>
    <col min="8199" max="8199" width="40.42578125" style="1098" customWidth="1"/>
    <col min="8200" max="8200" width="21.7109375" style="1098" customWidth="1"/>
    <col min="8201" max="8201" width="14.85546875" style="1098" customWidth="1"/>
    <col min="8202" max="8448" width="9.140625" style="1098"/>
    <col min="8449" max="8449" width="7.140625" style="1098" customWidth="1"/>
    <col min="8450" max="8450" width="32.42578125" style="1098" customWidth="1"/>
    <col min="8451" max="8451" width="12.7109375" style="1098" customWidth="1"/>
    <col min="8452" max="8452" width="15.140625" style="1098" customWidth="1"/>
    <col min="8453" max="8453" width="13.42578125" style="1098" customWidth="1"/>
    <col min="8454" max="8454" width="13.5703125" style="1098" customWidth="1"/>
    <col min="8455" max="8455" width="40.42578125" style="1098" customWidth="1"/>
    <col min="8456" max="8456" width="21.7109375" style="1098" customWidth="1"/>
    <col min="8457" max="8457" width="14.85546875" style="1098" customWidth="1"/>
    <col min="8458" max="8704" width="9.140625" style="1098"/>
    <col min="8705" max="8705" width="7.140625" style="1098" customWidth="1"/>
    <col min="8706" max="8706" width="32.42578125" style="1098" customWidth="1"/>
    <col min="8707" max="8707" width="12.7109375" style="1098" customWidth="1"/>
    <col min="8708" max="8708" width="15.140625" style="1098" customWidth="1"/>
    <col min="8709" max="8709" width="13.42578125" style="1098" customWidth="1"/>
    <col min="8710" max="8710" width="13.5703125" style="1098" customWidth="1"/>
    <col min="8711" max="8711" width="40.42578125" style="1098" customWidth="1"/>
    <col min="8712" max="8712" width="21.7109375" style="1098" customWidth="1"/>
    <col min="8713" max="8713" width="14.85546875" style="1098" customWidth="1"/>
    <col min="8714" max="8960" width="9.140625" style="1098"/>
    <col min="8961" max="8961" width="7.140625" style="1098" customWidth="1"/>
    <col min="8962" max="8962" width="32.42578125" style="1098" customWidth="1"/>
    <col min="8963" max="8963" width="12.7109375" style="1098" customWidth="1"/>
    <col min="8964" max="8964" width="15.140625" style="1098" customWidth="1"/>
    <col min="8965" max="8965" width="13.42578125" style="1098" customWidth="1"/>
    <col min="8966" max="8966" width="13.5703125" style="1098" customWidth="1"/>
    <col min="8967" max="8967" width="40.42578125" style="1098" customWidth="1"/>
    <col min="8968" max="8968" width="21.7109375" style="1098" customWidth="1"/>
    <col min="8969" max="8969" width="14.85546875" style="1098" customWidth="1"/>
    <col min="8970" max="9216" width="9.140625" style="1098"/>
    <col min="9217" max="9217" width="7.140625" style="1098" customWidth="1"/>
    <col min="9218" max="9218" width="32.42578125" style="1098" customWidth="1"/>
    <col min="9219" max="9219" width="12.7109375" style="1098" customWidth="1"/>
    <col min="9220" max="9220" width="15.140625" style="1098" customWidth="1"/>
    <col min="9221" max="9221" width="13.42578125" style="1098" customWidth="1"/>
    <col min="9222" max="9222" width="13.5703125" style="1098" customWidth="1"/>
    <col min="9223" max="9223" width="40.42578125" style="1098" customWidth="1"/>
    <col min="9224" max="9224" width="21.7109375" style="1098" customWidth="1"/>
    <col min="9225" max="9225" width="14.85546875" style="1098" customWidth="1"/>
    <col min="9226" max="9472" width="9.140625" style="1098"/>
    <col min="9473" max="9473" width="7.140625" style="1098" customWidth="1"/>
    <col min="9474" max="9474" width="32.42578125" style="1098" customWidth="1"/>
    <col min="9475" max="9475" width="12.7109375" style="1098" customWidth="1"/>
    <col min="9476" max="9476" width="15.140625" style="1098" customWidth="1"/>
    <col min="9477" max="9477" width="13.42578125" style="1098" customWidth="1"/>
    <col min="9478" max="9478" width="13.5703125" style="1098" customWidth="1"/>
    <col min="9479" max="9479" width="40.42578125" style="1098" customWidth="1"/>
    <col min="9480" max="9480" width="21.7109375" style="1098" customWidth="1"/>
    <col min="9481" max="9481" width="14.85546875" style="1098" customWidth="1"/>
    <col min="9482" max="9728" width="9.140625" style="1098"/>
    <col min="9729" max="9729" width="7.140625" style="1098" customWidth="1"/>
    <col min="9730" max="9730" width="32.42578125" style="1098" customWidth="1"/>
    <col min="9731" max="9731" width="12.7109375" style="1098" customWidth="1"/>
    <col min="9732" max="9732" width="15.140625" style="1098" customWidth="1"/>
    <col min="9733" max="9733" width="13.42578125" style="1098" customWidth="1"/>
    <col min="9734" max="9734" width="13.5703125" style="1098" customWidth="1"/>
    <col min="9735" max="9735" width="40.42578125" style="1098" customWidth="1"/>
    <col min="9736" max="9736" width="21.7109375" style="1098" customWidth="1"/>
    <col min="9737" max="9737" width="14.85546875" style="1098" customWidth="1"/>
    <col min="9738" max="9984" width="9.140625" style="1098"/>
    <col min="9985" max="9985" width="7.140625" style="1098" customWidth="1"/>
    <col min="9986" max="9986" width="32.42578125" style="1098" customWidth="1"/>
    <col min="9987" max="9987" width="12.7109375" style="1098" customWidth="1"/>
    <col min="9988" max="9988" width="15.140625" style="1098" customWidth="1"/>
    <col min="9989" max="9989" width="13.42578125" style="1098" customWidth="1"/>
    <col min="9990" max="9990" width="13.5703125" style="1098" customWidth="1"/>
    <col min="9991" max="9991" width="40.42578125" style="1098" customWidth="1"/>
    <col min="9992" max="9992" width="21.7109375" style="1098" customWidth="1"/>
    <col min="9993" max="9993" width="14.85546875" style="1098" customWidth="1"/>
    <col min="9994" max="10240" width="9.140625" style="1098"/>
    <col min="10241" max="10241" width="7.140625" style="1098" customWidth="1"/>
    <col min="10242" max="10242" width="32.42578125" style="1098" customWidth="1"/>
    <col min="10243" max="10243" width="12.7109375" style="1098" customWidth="1"/>
    <col min="10244" max="10244" width="15.140625" style="1098" customWidth="1"/>
    <col min="10245" max="10245" width="13.42578125" style="1098" customWidth="1"/>
    <col min="10246" max="10246" width="13.5703125" style="1098" customWidth="1"/>
    <col min="10247" max="10247" width="40.42578125" style="1098" customWidth="1"/>
    <col min="10248" max="10248" width="21.7109375" style="1098" customWidth="1"/>
    <col min="10249" max="10249" width="14.85546875" style="1098" customWidth="1"/>
    <col min="10250" max="10496" width="9.140625" style="1098"/>
    <col min="10497" max="10497" width="7.140625" style="1098" customWidth="1"/>
    <col min="10498" max="10498" width="32.42578125" style="1098" customWidth="1"/>
    <col min="10499" max="10499" width="12.7109375" style="1098" customWidth="1"/>
    <col min="10500" max="10500" width="15.140625" style="1098" customWidth="1"/>
    <col min="10501" max="10501" width="13.42578125" style="1098" customWidth="1"/>
    <col min="10502" max="10502" width="13.5703125" style="1098" customWidth="1"/>
    <col min="10503" max="10503" width="40.42578125" style="1098" customWidth="1"/>
    <col min="10504" max="10504" width="21.7109375" style="1098" customWidth="1"/>
    <col min="10505" max="10505" width="14.85546875" style="1098" customWidth="1"/>
    <col min="10506" max="10752" width="9.140625" style="1098"/>
    <col min="10753" max="10753" width="7.140625" style="1098" customWidth="1"/>
    <col min="10754" max="10754" width="32.42578125" style="1098" customWidth="1"/>
    <col min="10755" max="10755" width="12.7109375" style="1098" customWidth="1"/>
    <col min="10756" max="10756" width="15.140625" style="1098" customWidth="1"/>
    <col min="10757" max="10757" width="13.42578125" style="1098" customWidth="1"/>
    <col min="10758" max="10758" width="13.5703125" style="1098" customWidth="1"/>
    <col min="10759" max="10759" width="40.42578125" style="1098" customWidth="1"/>
    <col min="10760" max="10760" width="21.7109375" style="1098" customWidth="1"/>
    <col min="10761" max="10761" width="14.85546875" style="1098" customWidth="1"/>
    <col min="10762" max="11008" width="9.140625" style="1098"/>
    <col min="11009" max="11009" width="7.140625" style="1098" customWidth="1"/>
    <col min="11010" max="11010" width="32.42578125" style="1098" customWidth="1"/>
    <col min="11011" max="11011" width="12.7109375" style="1098" customWidth="1"/>
    <col min="11012" max="11012" width="15.140625" style="1098" customWidth="1"/>
    <col min="11013" max="11013" width="13.42578125" style="1098" customWidth="1"/>
    <col min="11014" max="11014" width="13.5703125" style="1098" customWidth="1"/>
    <col min="11015" max="11015" width="40.42578125" style="1098" customWidth="1"/>
    <col min="11016" max="11016" width="21.7109375" style="1098" customWidth="1"/>
    <col min="11017" max="11017" width="14.85546875" style="1098" customWidth="1"/>
    <col min="11018" max="11264" width="9.140625" style="1098"/>
    <col min="11265" max="11265" width="7.140625" style="1098" customWidth="1"/>
    <col min="11266" max="11266" width="32.42578125" style="1098" customWidth="1"/>
    <col min="11267" max="11267" width="12.7109375" style="1098" customWidth="1"/>
    <col min="11268" max="11268" width="15.140625" style="1098" customWidth="1"/>
    <col min="11269" max="11269" width="13.42578125" style="1098" customWidth="1"/>
    <col min="11270" max="11270" width="13.5703125" style="1098" customWidth="1"/>
    <col min="11271" max="11271" width="40.42578125" style="1098" customWidth="1"/>
    <col min="11272" max="11272" width="21.7109375" style="1098" customWidth="1"/>
    <col min="11273" max="11273" width="14.85546875" style="1098" customWidth="1"/>
    <col min="11274" max="11520" width="9.140625" style="1098"/>
    <col min="11521" max="11521" width="7.140625" style="1098" customWidth="1"/>
    <col min="11522" max="11522" width="32.42578125" style="1098" customWidth="1"/>
    <col min="11523" max="11523" width="12.7109375" style="1098" customWidth="1"/>
    <col min="11524" max="11524" width="15.140625" style="1098" customWidth="1"/>
    <col min="11525" max="11525" width="13.42578125" style="1098" customWidth="1"/>
    <col min="11526" max="11526" width="13.5703125" style="1098" customWidth="1"/>
    <col min="11527" max="11527" width="40.42578125" style="1098" customWidth="1"/>
    <col min="11528" max="11528" width="21.7109375" style="1098" customWidth="1"/>
    <col min="11529" max="11529" width="14.85546875" style="1098" customWidth="1"/>
    <col min="11530" max="11776" width="9.140625" style="1098"/>
    <col min="11777" max="11777" width="7.140625" style="1098" customWidth="1"/>
    <col min="11778" max="11778" width="32.42578125" style="1098" customWidth="1"/>
    <col min="11779" max="11779" width="12.7109375" style="1098" customWidth="1"/>
    <col min="11780" max="11780" width="15.140625" style="1098" customWidth="1"/>
    <col min="11781" max="11781" width="13.42578125" style="1098" customWidth="1"/>
    <col min="11782" max="11782" width="13.5703125" style="1098" customWidth="1"/>
    <col min="11783" max="11783" width="40.42578125" style="1098" customWidth="1"/>
    <col min="11784" max="11784" width="21.7109375" style="1098" customWidth="1"/>
    <col min="11785" max="11785" width="14.85546875" style="1098" customWidth="1"/>
    <col min="11786" max="12032" width="9.140625" style="1098"/>
    <col min="12033" max="12033" width="7.140625" style="1098" customWidth="1"/>
    <col min="12034" max="12034" width="32.42578125" style="1098" customWidth="1"/>
    <col min="12035" max="12035" width="12.7109375" style="1098" customWidth="1"/>
    <col min="12036" max="12036" width="15.140625" style="1098" customWidth="1"/>
    <col min="12037" max="12037" width="13.42578125" style="1098" customWidth="1"/>
    <col min="12038" max="12038" width="13.5703125" style="1098" customWidth="1"/>
    <col min="12039" max="12039" width="40.42578125" style="1098" customWidth="1"/>
    <col min="12040" max="12040" width="21.7109375" style="1098" customWidth="1"/>
    <col min="12041" max="12041" width="14.85546875" style="1098" customWidth="1"/>
    <col min="12042" max="12288" width="9.140625" style="1098"/>
    <col min="12289" max="12289" width="7.140625" style="1098" customWidth="1"/>
    <col min="12290" max="12290" width="32.42578125" style="1098" customWidth="1"/>
    <col min="12291" max="12291" width="12.7109375" style="1098" customWidth="1"/>
    <col min="12292" max="12292" width="15.140625" style="1098" customWidth="1"/>
    <col min="12293" max="12293" width="13.42578125" style="1098" customWidth="1"/>
    <col min="12294" max="12294" width="13.5703125" style="1098" customWidth="1"/>
    <col min="12295" max="12295" width="40.42578125" style="1098" customWidth="1"/>
    <col min="12296" max="12296" width="21.7109375" style="1098" customWidth="1"/>
    <col min="12297" max="12297" width="14.85546875" style="1098" customWidth="1"/>
    <col min="12298" max="12544" width="9.140625" style="1098"/>
    <col min="12545" max="12545" width="7.140625" style="1098" customWidth="1"/>
    <col min="12546" max="12546" width="32.42578125" style="1098" customWidth="1"/>
    <col min="12547" max="12547" width="12.7109375" style="1098" customWidth="1"/>
    <col min="12548" max="12548" width="15.140625" style="1098" customWidth="1"/>
    <col min="12549" max="12549" width="13.42578125" style="1098" customWidth="1"/>
    <col min="12550" max="12550" width="13.5703125" style="1098" customWidth="1"/>
    <col min="12551" max="12551" width="40.42578125" style="1098" customWidth="1"/>
    <col min="12552" max="12552" width="21.7109375" style="1098" customWidth="1"/>
    <col min="12553" max="12553" width="14.85546875" style="1098" customWidth="1"/>
    <col min="12554" max="12800" width="9.140625" style="1098"/>
    <col min="12801" max="12801" width="7.140625" style="1098" customWidth="1"/>
    <col min="12802" max="12802" width="32.42578125" style="1098" customWidth="1"/>
    <col min="12803" max="12803" width="12.7109375" style="1098" customWidth="1"/>
    <col min="12804" max="12804" width="15.140625" style="1098" customWidth="1"/>
    <col min="12805" max="12805" width="13.42578125" style="1098" customWidth="1"/>
    <col min="12806" max="12806" width="13.5703125" style="1098" customWidth="1"/>
    <col min="12807" max="12807" width="40.42578125" style="1098" customWidth="1"/>
    <col min="12808" max="12808" width="21.7109375" style="1098" customWidth="1"/>
    <col min="12809" max="12809" width="14.85546875" style="1098" customWidth="1"/>
    <col min="12810" max="13056" width="9.140625" style="1098"/>
    <col min="13057" max="13057" width="7.140625" style="1098" customWidth="1"/>
    <col min="13058" max="13058" width="32.42578125" style="1098" customWidth="1"/>
    <col min="13059" max="13059" width="12.7109375" style="1098" customWidth="1"/>
    <col min="13060" max="13060" width="15.140625" style="1098" customWidth="1"/>
    <col min="13061" max="13061" width="13.42578125" style="1098" customWidth="1"/>
    <col min="13062" max="13062" width="13.5703125" style="1098" customWidth="1"/>
    <col min="13063" max="13063" width="40.42578125" style="1098" customWidth="1"/>
    <col min="13064" max="13064" width="21.7109375" style="1098" customWidth="1"/>
    <col min="13065" max="13065" width="14.85546875" style="1098" customWidth="1"/>
    <col min="13066" max="13312" width="9.140625" style="1098"/>
    <col min="13313" max="13313" width="7.140625" style="1098" customWidth="1"/>
    <col min="13314" max="13314" width="32.42578125" style="1098" customWidth="1"/>
    <col min="13315" max="13315" width="12.7109375" style="1098" customWidth="1"/>
    <col min="13316" max="13316" width="15.140625" style="1098" customWidth="1"/>
    <col min="13317" max="13317" width="13.42578125" style="1098" customWidth="1"/>
    <col min="13318" max="13318" width="13.5703125" style="1098" customWidth="1"/>
    <col min="13319" max="13319" width="40.42578125" style="1098" customWidth="1"/>
    <col min="13320" max="13320" width="21.7109375" style="1098" customWidth="1"/>
    <col min="13321" max="13321" width="14.85546875" style="1098" customWidth="1"/>
    <col min="13322" max="13568" width="9.140625" style="1098"/>
    <col min="13569" max="13569" width="7.140625" style="1098" customWidth="1"/>
    <col min="13570" max="13570" width="32.42578125" style="1098" customWidth="1"/>
    <col min="13571" max="13571" width="12.7109375" style="1098" customWidth="1"/>
    <col min="13572" max="13572" width="15.140625" style="1098" customWidth="1"/>
    <col min="13573" max="13573" width="13.42578125" style="1098" customWidth="1"/>
    <col min="13574" max="13574" width="13.5703125" style="1098" customWidth="1"/>
    <col min="13575" max="13575" width="40.42578125" style="1098" customWidth="1"/>
    <col min="13576" max="13576" width="21.7109375" style="1098" customWidth="1"/>
    <col min="13577" max="13577" width="14.85546875" style="1098" customWidth="1"/>
    <col min="13578" max="13824" width="9.140625" style="1098"/>
    <col min="13825" max="13825" width="7.140625" style="1098" customWidth="1"/>
    <col min="13826" max="13826" width="32.42578125" style="1098" customWidth="1"/>
    <col min="13827" max="13827" width="12.7109375" style="1098" customWidth="1"/>
    <col min="13828" max="13828" width="15.140625" style="1098" customWidth="1"/>
    <col min="13829" max="13829" width="13.42578125" style="1098" customWidth="1"/>
    <col min="13830" max="13830" width="13.5703125" style="1098" customWidth="1"/>
    <col min="13831" max="13831" width="40.42578125" style="1098" customWidth="1"/>
    <col min="13832" max="13832" width="21.7109375" style="1098" customWidth="1"/>
    <col min="13833" max="13833" width="14.85546875" style="1098" customWidth="1"/>
    <col min="13834" max="14080" width="9.140625" style="1098"/>
    <col min="14081" max="14081" width="7.140625" style="1098" customWidth="1"/>
    <col min="14082" max="14082" width="32.42578125" style="1098" customWidth="1"/>
    <col min="14083" max="14083" width="12.7109375" style="1098" customWidth="1"/>
    <col min="14084" max="14084" width="15.140625" style="1098" customWidth="1"/>
    <col min="14085" max="14085" width="13.42578125" style="1098" customWidth="1"/>
    <col min="14086" max="14086" width="13.5703125" style="1098" customWidth="1"/>
    <col min="14087" max="14087" width="40.42578125" style="1098" customWidth="1"/>
    <col min="14088" max="14088" width="21.7109375" style="1098" customWidth="1"/>
    <col min="14089" max="14089" width="14.85546875" style="1098" customWidth="1"/>
    <col min="14090" max="14336" width="9.140625" style="1098"/>
    <col min="14337" max="14337" width="7.140625" style="1098" customWidth="1"/>
    <col min="14338" max="14338" width="32.42578125" style="1098" customWidth="1"/>
    <col min="14339" max="14339" width="12.7109375" style="1098" customWidth="1"/>
    <col min="14340" max="14340" width="15.140625" style="1098" customWidth="1"/>
    <col min="14341" max="14341" width="13.42578125" style="1098" customWidth="1"/>
    <col min="14342" max="14342" width="13.5703125" style="1098" customWidth="1"/>
    <col min="14343" max="14343" width="40.42578125" style="1098" customWidth="1"/>
    <col min="14344" max="14344" width="21.7109375" style="1098" customWidth="1"/>
    <col min="14345" max="14345" width="14.85546875" style="1098" customWidth="1"/>
    <col min="14346" max="14592" width="9.140625" style="1098"/>
    <col min="14593" max="14593" width="7.140625" style="1098" customWidth="1"/>
    <col min="14594" max="14594" width="32.42578125" style="1098" customWidth="1"/>
    <col min="14595" max="14595" width="12.7109375" style="1098" customWidth="1"/>
    <col min="14596" max="14596" width="15.140625" style="1098" customWidth="1"/>
    <col min="14597" max="14597" width="13.42578125" style="1098" customWidth="1"/>
    <col min="14598" max="14598" width="13.5703125" style="1098" customWidth="1"/>
    <col min="14599" max="14599" width="40.42578125" style="1098" customWidth="1"/>
    <col min="14600" max="14600" width="21.7109375" style="1098" customWidth="1"/>
    <col min="14601" max="14601" width="14.85546875" style="1098" customWidth="1"/>
    <col min="14602" max="14848" width="9.140625" style="1098"/>
    <col min="14849" max="14849" width="7.140625" style="1098" customWidth="1"/>
    <col min="14850" max="14850" width="32.42578125" style="1098" customWidth="1"/>
    <col min="14851" max="14851" width="12.7109375" style="1098" customWidth="1"/>
    <col min="14852" max="14852" width="15.140625" style="1098" customWidth="1"/>
    <col min="14853" max="14853" width="13.42578125" style="1098" customWidth="1"/>
    <col min="14854" max="14854" width="13.5703125" style="1098" customWidth="1"/>
    <col min="14855" max="14855" width="40.42578125" style="1098" customWidth="1"/>
    <col min="14856" max="14856" width="21.7109375" style="1098" customWidth="1"/>
    <col min="14857" max="14857" width="14.85546875" style="1098" customWidth="1"/>
    <col min="14858" max="15104" width="9.140625" style="1098"/>
    <col min="15105" max="15105" width="7.140625" style="1098" customWidth="1"/>
    <col min="15106" max="15106" width="32.42578125" style="1098" customWidth="1"/>
    <col min="15107" max="15107" width="12.7109375" style="1098" customWidth="1"/>
    <col min="15108" max="15108" width="15.140625" style="1098" customWidth="1"/>
    <col min="15109" max="15109" width="13.42578125" style="1098" customWidth="1"/>
    <col min="15110" max="15110" width="13.5703125" style="1098" customWidth="1"/>
    <col min="15111" max="15111" width="40.42578125" style="1098" customWidth="1"/>
    <col min="15112" max="15112" width="21.7109375" style="1098" customWidth="1"/>
    <col min="15113" max="15113" width="14.85546875" style="1098" customWidth="1"/>
    <col min="15114" max="15360" width="9.140625" style="1098"/>
    <col min="15361" max="15361" width="7.140625" style="1098" customWidth="1"/>
    <col min="15362" max="15362" width="32.42578125" style="1098" customWidth="1"/>
    <col min="15363" max="15363" width="12.7109375" style="1098" customWidth="1"/>
    <col min="15364" max="15364" width="15.140625" style="1098" customWidth="1"/>
    <col min="15365" max="15365" width="13.42578125" style="1098" customWidth="1"/>
    <col min="15366" max="15366" width="13.5703125" style="1098" customWidth="1"/>
    <col min="15367" max="15367" width="40.42578125" style="1098" customWidth="1"/>
    <col min="15368" max="15368" width="21.7109375" style="1098" customWidth="1"/>
    <col min="15369" max="15369" width="14.85546875" style="1098" customWidth="1"/>
    <col min="15370" max="15616" width="9.140625" style="1098"/>
    <col min="15617" max="15617" width="7.140625" style="1098" customWidth="1"/>
    <col min="15618" max="15618" width="32.42578125" style="1098" customWidth="1"/>
    <col min="15619" max="15619" width="12.7109375" style="1098" customWidth="1"/>
    <col min="15620" max="15620" width="15.140625" style="1098" customWidth="1"/>
    <col min="15621" max="15621" width="13.42578125" style="1098" customWidth="1"/>
    <col min="15622" max="15622" width="13.5703125" style="1098" customWidth="1"/>
    <col min="15623" max="15623" width="40.42578125" style="1098" customWidth="1"/>
    <col min="15624" max="15624" width="21.7109375" style="1098" customWidth="1"/>
    <col min="15625" max="15625" width="14.85546875" style="1098" customWidth="1"/>
    <col min="15626" max="15872" width="9.140625" style="1098"/>
    <col min="15873" max="15873" width="7.140625" style="1098" customWidth="1"/>
    <col min="15874" max="15874" width="32.42578125" style="1098" customWidth="1"/>
    <col min="15875" max="15875" width="12.7109375" style="1098" customWidth="1"/>
    <col min="15876" max="15876" width="15.140625" style="1098" customWidth="1"/>
    <col min="15877" max="15877" width="13.42578125" style="1098" customWidth="1"/>
    <col min="15878" max="15878" width="13.5703125" style="1098" customWidth="1"/>
    <col min="15879" max="15879" width="40.42578125" style="1098" customWidth="1"/>
    <col min="15880" max="15880" width="21.7109375" style="1098" customWidth="1"/>
    <col min="15881" max="15881" width="14.85546875" style="1098" customWidth="1"/>
    <col min="15882" max="16128" width="9.140625" style="1098"/>
    <col min="16129" max="16129" width="7.140625" style="1098" customWidth="1"/>
    <col min="16130" max="16130" width="32.42578125" style="1098" customWidth="1"/>
    <col min="16131" max="16131" width="12.7109375" style="1098" customWidth="1"/>
    <col min="16132" max="16132" width="15.140625" style="1098" customWidth="1"/>
    <col min="16133" max="16133" width="13.42578125" style="1098" customWidth="1"/>
    <col min="16134" max="16134" width="13.5703125" style="1098" customWidth="1"/>
    <col min="16135" max="16135" width="40.42578125" style="1098" customWidth="1"/>
    <col min="16136" max="16136" width="21.7109375" style="1098" customWidth="1"/>
    <col min="16137" max="16137" width="14.85546875" style="1098" customWidth="1"/>
    <col min="16138" max="16384" width="9.140625" style="1098"/>
  </cols>
  <sheetData>
    <row r="1" spans="1:9" x14ac:dyDescent="0.3">
      <c r="A1" s="1126"/>
      <c r="B1" s="1095"/>
      <c r="C1" s="1095"/>
      <c r="D1" s="1095"/>
      <c r="E1" s="1095"/>
      <c r="F1" s="1095"/>
      <c r="G1" s="1096" t="s">
        <v>1829</v>
      </c>
    </row>
    <row r="2" spans="1:9" s="1097" customFormat="1" ht="20.25" customHeight="1" x14ac:dyDescent="0.3">
      <c r="A2" s="2662" t="s">
        <v>1814</v>
      </c>
      <c r="B2" s="2662"/>
      <c r="C2" s="2662"/>
      <c r="D2" s="2662"/>
      <c r="E2" s="2662"/>
      <c r="F2" s="2662"/>
      <c r="G2" s="2662"/>
      <c r="H2" s="2651"/>
      <c r="I2" s="2651"/>
    </row>
    <row r="3" spans="1:9" s="1097" customFormat="1" ht="18" customHeight="1" x14ac:dyDescent="0.3">
      <c r="A3" s="2663" t="s">
        <v>275</v>
      </c>
      <c r="B3" s="2663"/>
      <c r="C3" s="2663"/>
      <c r="D3" s="2663"/>
      <c r="E3" s="2663"/>
      <c r="F3" s="2663"/>
      <c r="G3" s="2663"/>
      <c r="H3" s="2651"/>
      <c r="I3" s="2651"/>
    </row>
    <row r="4" spans="1:9" s="1097" customFormat="1" ht="15.75" customHeight="1" x14ac:dyDescent="0.3">
      <c r="A4" s="1127"/>
      <c r="B4" s="2662" t="s">
        <v>1930</v>
      </c>
      <c r="C4" s="2662"/>
      <c r="D4" s="2662"/>
      <c r="E4" s="2662"/>
      <c r="F4" s="2662"/>
      <c r="G4" s="2662"/>
      <c r="H4" s="2651"/>
      <c r="I4" s="2651"/>
    </row>
    <row r="5" spans="1:9" s="1097" customFormat="1" ht="11.25" customHeight="1" x14ac:dyDescent="0.3">
      <c r="A5" s="1128"/>
    </row>
    <row r="6" spans="1:9" s="1097" customFormat="1" ht="85.5" customHeight="1" x14ac:dyDescent="0.3">
      <c r="A6" s="1103" t="s">
        <v>1</v>
      </c>
      <c r="B6" s="1099" t="s">
        <v>1662</v>
      </c>
      <c r="C6" s="1099" t="s">
        <v>1663</v>
      </c>
      <c r="D6" s="1099" t="s">
        <v>1664</v>
      </c>
      <c r="E6" s="1099" t="s">
        <v>1931</v>
      </c>
      <c r="F6" s="1099" t="s">
        <v>1744</v>
      </c>
      <c r="G6" s="1099" t="s">
        <v>1666</v>
      </c>
      <c r="H6" s="1100"/>
      <c r="I6" s="1100"/>
    </row>
    <row r="7" spans="1:9" s="1097" customFormat="1" ht="17.25" customHeight="1" x14ac:dyDescent="0.3">
      <c r="A7" s="1103">
        <v>1</v>
      </c>
      <c r="B7" s="1099">
        <v>2</v>
      </c>
      <c r="C7" s="1099">
        <v>3</v>
      </c>
      <c r="D7" s="1099">
        <v>4</v>
      </c>
      <c r="E7" s="1099">
        <v>5</v>
      </c>
      <c r="F7" s="1099">
        <v>6</v>
      </c>
      <c r="G7" s="1099">
        <v>7</v>
      </c>
      <c r="H7" s="1101"/>
      <c r="I7" s="1101"/>
    </row>
    <row r="8" spans="1:9" s="1097" customFormat="1" ht="21.75" customHeight="1" x14ac:dyDescent="0.3">
      <c r="A8" s="1103" t="s">
        <v>9</v>
      </c>
      <c r="B8" s="2649" t="s">
        <v>1830</v>
      </c>
      <c r="C8" s="2650"/>
      <c r="D8" s="2650"/>
      <c r="E8" s="2650"/>
      <c r="F8" s="2650"/>
      <c r="G8" s="2652"/>
      <c r="H8" s="2651"/>
      <c r="I8" s="2651"/>
    </row>
    <row r="9" spans="1:9" s="1097" customFormat="1" ht="18.75" customHeight="1" x14ac:dyDescent="0.3">
      <c r="A9" s="2664" t="s">
        <v>21</v>
      </c>
      <c r="B9" s="2671" t="s">
        <v>1933</v>
      </c>
      <c r="C9" s="2658" t="s">
        <v>1934</v>
      </c>
      <c r="D9" s="2658">
        <v>6314</v>
      </c>
      <c r="E9" s="2658">
        <v>8524</v>
      </c>
      <c r="F9" s="2658">
        <v>8527</v>
      </c>
      <c r="G9" s="2665" t="s">
        <v>1932</v>
      </c>
      <c r="H9" s="2667"/>
      <c r="I9" s="1101"/>
    </row>
    <row r="10" spans="1:9" s="1097" customFormat="1" ht="57" customHeight="1" x14ac:dyDescent="0.3">
      <c r="A10" s="2664"/>
      <c r="B10" s="2672"/>
      <c r="C10" s="2659"/>
      <c r="D10" s="2659"/>
      <c r="E10" s="2659"/>
      <c r="F10" s="2659"/>
      <c r="G10" s="2666"/>
      <c r="H10" s="2667"/>
      <c r="I10" s="1101"/>
    </row>
    <row r="11" spans="1:9" s="1097" customFormat="1" ht="20.25" customHeight="1" x14ac:dyDescent="0.3">
      <c r="A11" s="1103" t="s">
        <v>12</v>
      </c>
      <c r="B11" s="2668" t="s">
        <v>1935</v>
      </c>
      <c r="C11" s="2669"/>
      <c r="D11" s="2669"/>
      <c r="E11" s="2669"/>
      <c r="F11" s="2669"/>
      <c r="G11" s="2670"/>
      <c r="H11" s="2651"/>
      <c r="I11" s="2651"/>
    </row>
    <row r="12" spans="1:9" s="1097" customFormat="1" ht="60.75" customHeight="1" x14ac:dyDescent="0.3">
      <c r="A12" s="1103" t="s">
        <v>13</v>
      </c>
      <c r="B12" s="1102" t="s">
        <v>1831</v>
      </c>
      <c r="C12" s="1103" t="s">
        <v>1670</v>
      </c>
      <c r="D12" s="1103">
        <v>62</v>
      </c>
      <c r="E12" s="1103">
        <v>62.5</v>
      </c>
      <c r="F12" s="1103">
        <v>63.4</v>
      </c>
      <c r="G12" s="2653" t="s">
        <v>1999</v>
      </c>
      <c r="H12" s="1101"/>
      <c r="I12" s="1101"/>
    </row>
    <row r="13" spans="1:9" s="1097" customFormat="1" ht="9.75" hidden="1" customHeight="1" x14ac:dyDescent="0.3">
      <c r="A13" s="2656" t="s">
        <v>22</v>
      </c>
      <c r="B13" s="2660" t="s">
        <v>1936</v>
      </c>
      <c r="C13" s="2656" t="s">
        <v>1670</v>
      </c>
      <c r="D13" s="2656">
        <v>56</v>
      </c>
      <c r="E13" s="2656">
        <v>56.5</v>
      </c>
      <c r="F13" s="2656">
        <v>61.8</v>
      </c>
      <c r="G13" s="2654"/>
      <c r="H13" s="2648"/>
      <c r="I13" s="1101"/>
    </row>
    <row r="14" spans="1:9" s="1097" customFormat="1" ht="123" customHeight="1" x14ac:dyDescent="0.3">
      <c r="A14" s="2657"/>
      <c r="B14" s="2661"/>
      <c r="C14" s="2657"/>
      <c r="D14" s="2657"/>
      <c r="E14" s="2657"/>
      <c r="F14" s="2657"/>
      <c r="G14" s="2655"/>
      <c r="H14" s="2648"/>
      <c r="I14" s="1101"/>
    </row>
    <row r="15" spans="1:9" s="1097" customFormat="1" ht="28.5" customHeight="1" x14ac:dyDescent="0.3">
      <c r="A15" s="1103" t="s">
        <v>14</v>
      </c>
      <c r="B15" s="2649" t="s">
        <v>1938</v>
      </c>
      <c r="C15" s="2650"/>
      <c r="D15" s="2650"/>
      <c r="E15" s="2650"/>
      <c r="F15" s="2650"/>
      <c r="G15" s="2650"/>
      <c r="H15" s="2651"/>
      <c r="I15" s="2651"/>
    </row>
    <row r="16" spans="1:9" s="1097" customFormat="1" ht="113.25" customHeight="1" x14ac:dyDescent="0.3">
      <c r="A16" s="1103" t="s">
        <v>17</v>
      </c>
      <c r="B16" s="605" t="s">
        <v>1832</v>
      </c>
      <c r="C16" s="151" t="s">
        <v>1960</v>
      </c>
      <c r="D16" s="1092" t="s">
        <v>249</v>
      </c>
      <c r="E16" s="1092" t="s">
        <v>249</v>
      </c>
      <c r="F16" s="1092" t="s">
        <v>249</v>
      </c>
      <c r="G16" s="1088" t="s">
        <v>1959</v>
      </c>
      <c r="H16" s="1106"/>
      <c r="I16" s="1101"/>
    </row>
    <row r="17" spans="1:9" s="1097" customFormat="1" ht="21" customHeight="1" x14ac:dyDescent="0.3">
      <c r="A17" s="1103" t="s">
        <v>114</v>
      </c>
      <c r="B17" s="2649" t="s">
        <v>1937</v>
      </c>
      <c r="C17" s="2650"/>
      <c r="D17" s="2650"/>
      <c r="E17" s="2650"/>
      <c r="F17" s="2650"/>
      <c r="G17" s="2652"/>
      <c r="H17" s="2651"/>
      <c r="I17" s="2651"/>
    </row>
    <row r="18" spans="1:9" s="1097" customFormat="1" ht="52.5" customHeight="1" x14ac:dyDescent="0.3">
      <c r="A18" s="1107" t="s">
        <v>237</v>
      </c>
      <c r="B18" s="1121" t="s">
        <v>1939</v>
      </c>
      <c r="C18" s="1109" t="s">
        <v>1791</v>
      </c>
      <c r="D18" s="1109">
        <v>47</v>
      </c>
      <c r="E18" s="1109">
        <v>47</v>
      </c>
      <c r="F18" s="1109">
        <v>47</v>
      </c>
      <c r="G18" s="1090" t="s">
        <v>1833</v>
      </c>
      <c r="H18" s="1104"/>
      <c r="I18" s="1101"/>
    </row>
    <row r="19" spans="1:9" s="1097" customFormat="1" ht="39.75" customHeight="1" x14ac:dyDescent="0.3">
      <c r="A19" s="1107" t="s">
        <v>280</v>
      </c>
      <c r="B19" s="1120" t="s">
        <v>1940</v>
      </c>
      <c r="C19" s="1109" t="s">
        <v>1791</v>
      </c>
      <c r="D19" s="1109">
        <v>11</v>
      </c>
      <c r="E19" s="1109">
        <v>11</v>
      </c>
      <c r="F19" s="1109">
        <v>11</v>
      </c>
      <c r="G19" s="1090" t="s">
        <v>1834</v>
      </c>
      <c r="H19" s="1105"/>
      <c r="I19" s="1101"/>
    </row>
    <row r="20" spans="1:9" s="1097" customFormat="1" ht="25.5" customHeight="1" x14ac:dyDescent="0.3">
      <c r="A20" s="1107" t="s">
        <v>1961</v>
      </c>
      <c r="B20" s="1120" t="s">
        <v>1941</v>
      </c>
      <c r="C20" s="1109" t="s">
        <v>1791</v>
      </c>
      <c r="D20" s="1109">
        <v>16</v>
      </c>
      <c r="E20" s="1109">
        <v>16</v>
      </c>
      <c r="F20" s="1109">
        <v>16</v>
      </c>
      <c r="G20" s="1090" t="s">
        <v>1835</v>
      </c>
      <c r="H20" s="1104"/>
      <c r="I20" s="1101"/>
    </row>
    <row r="21" spans="1:9" s="1097" customFormat="1" ht="39.75" customHeight="1" x14ac:dyDescent="0.3">
      <c r="A21" s="1107" t="s">
        <v>1962</v>
      </c>
      <c r="B21" s="1120" t="s">
        <v>1942</v>
      </c>
      <c r="C21" s="1109" t="s">
        <v>1791</v>
      </c>
      <c r="D21" s="1109">
        <v>20</v>
      </c>
      <c r="E21" s="1109">
        <v>20</v>
      </c>
      <c r="F21" s="1109">
        <v>20</v>
      </c>
      <c r="G21" s="1090" t="s">
        <v>1836</v>
      </c>
      <c r="H21" s="1105"/>
      <c r="I21" s="1101"/>
    </row>
    <row r="22" spans="1:9" s="1097" customFormat="1" ht="95.25" customHeight="1" x14ac:dyDescent="0.3">
      <c r="A22" s="1107" t="s">
        <v>315</v>
      </c>
      <c r="B22" s="1111" t="s">
        <v>1943</v>
      </c>
      <c r="C22" s="1112" t="s">
        <v>1670</v>
      </c>
      <c r="D22" s="1112">
        <v>8.5000000000000006E-3</v>
      </c>
      <c r="E22" s="1112">
        <v>8.5000000000000006E-3</v>
      </c>
      <c r="F22" s="1112">
        <v>0.28000000000000003</v>
      </c>
      <c r="G22" s="866" t="s">
        <v>1837</v>
      </c>
      <c r="H22" s="1105"/>
      <c r="I22" s="1101"/>
    </row>
    <row r="23" spans="1:9" s="1097" customFormat="1" ht="48.75" customHeight="1" x14ac:dyDescent="0.3">
      <c r="A23" s="1107" t="s">
        <v>1963</v>
      </c>
      <c r="B23" s="1120" t="s">
        <v>1940</v>
      </c>
      <c r="C23" s="1109" t="s">
        <v>1670</v>
      </c>
      <c r="D23" s="1109">
        <v>0.12</v>
      </c>
      <c r="E23" s="1109">
        <v>0.12</v>
      </c>
      <c r="F23" s="1109">
        <v>0.36</v>
      </c>
      <c r="G23" s="866" t="s">
        <v>1838</v>
      </c>
      <c r="H23" s="1104"/>
      <c r="I23" s="1101"/>
    </row>
    <row r="24" spans="1:9" s="1097" customFormat="1" ht="54.75" customHeight="1" x14ac:dyDescent="0.3">
      <c r="A24" s="1107" t="s">
        <v>1964</v>
      </c>
      <c r="B24" s="1120" t="s">
        <v>1942</v>
      </c>
      <c r="C24" s="1109" t="s">
        <v>1670</v>
      </c>
      <c r="D24" s="1109">
        <v>7.0000000000000001E-3</v>
      </c>
      <c r="E24" s="1109">
        <v>7.0000000000000001E-3</v>
      </c>
      <c r="F24" s="1109">
        <v>0.01</v>
      </c>
      <c r="G24" s="866" t="s">
        <v>1958</v>
      </c>
      <c r="H24" s="1105"/>
      <c r="I24" s="1101"/>
    </row>
    <row r="25" spans="1:9" s="1097" customFormat="1" ht="67.5" customHeight="1" x14ac:dyDescent="0.3">
      <c r="A25" s="1107" t="s">
        <v>316</v>
      </c>
      <c r="B25" s="1111" t="s">
        <v>1944</v>
      </c>
      <c r="C25" s="1109" t="s">
        <v>1670</v>
      </c>
      <c r="D25" s="1122">
        <v>100</v>
      </c>
      <c r="E25" s="1122">
        <v>100</v>
      </c>
      <c r="F25" s="1123">
        <v>100</v>
      </c>
      <c r="G25" s="1124" t="s">
        <v>2441</v>
      </c>
      <c r="H25" s="1104"/>
      <c r="I25" s="1101"/>
    </row>
    <row r="26" spans="1:9" s="1097" customFormat="1" ht="94.5" customHeight="1" x14ac:dyDescent="0.3">
      <c r="A26" s="1107" t="s">
        <v>317</v>
      </c>
      <c r="B26" s="1114" t="s">
        <v>1945</v>
      </c>
      <c r="C26" s="1109" t="s">
        <v>1791</v>
      </c>
      <c r="D26" s="1109">
        <v>3</v>
      </c>
      <c r="E26" s="1109">
        <v>3</v>
      </c>
      <c r="F26" s="1109">
        <v>4</v>
      </c>
      <c r="G26" s="866" t="s">
        <v>2620</v>
      </c>
      <c r="H26" s="1104"/>
      <c r="I26" s="1101"/>
    </row>
    <row r="27" spans="1:9" s="1097" customFormat="1" ht="50.25" customHeight="1" x14ac:dyDescent="0.3">
      <c r="A27" s="1107" t="s">
        <v>504</v>
      </c>
      <c r="B27" s="1108" t="s">
        <v>1946</v>
      </c>
      <c r="C27" s="1109" t="s">
        <v>1791</v>
      </c>
      <c r="D27" s="1109">
        <v>13</v>
      </c>
      <c r="E27" s="1109">
        <v>13</v>
      </c>
      <c r="F27" s="1109">
        <v>15</v>
      </c>
      <c r="G27" s="866" t="s">
        <v>2347</v>
      </c>
      <c r="H27" s="1104"/>
      <c r="I27" s="1101"/>
    </row>
    <row r="28" spans="1:9" s="1097" customFormat="1" ht="134.25" customHeight="1" x14ac:dyDescent="0.3">
      <c r="A28" s="1107" t="s">
        <v>1965</v>
      </c>
      <c r="B28" s="1115" t="s">
        <v>1947</v>
      </c>
      <c r="C28" s="1109" t="s">
        <v>1791</v>
      </c>
      <c r="D28" s="1109">
        <v>8</v>
      </c>
      <c r="E28" s="1109">
        <v>8</v>
      </c>
      <c r="F28" s="1109">
        <v>10</v>
      </c>
      <c r="G28" s="866" t="s">
        <v>1957</v>
      </c>
      <c r="H28" s="1104"/>
      <c r="I28" s="1101"/>
    </row>
    <row r="29" spans="1:9" s="1097" customFormat="1" ht="78.75" customHeight="1" x14ac:dyDescent="0.3">
      <c r="A29" s="1107" t="s">
        <v>1966</v>
      </c>
      <c r="B29" s="1113" t="s">
        <v>1941</v>
      </c>
      <c r="C29" s="1109" t="s">
        <v>1791</v>
      </c>
      <c r="D29" s="1109">
        <v>3</v>
      </c>
      <c r="E29" s="1109">
        <v>3</v>
      </c>
      <c r="F29" s="1109">
        <v>3</v>
      </c>
      <c r="G29" s="866" t="s">
        <v>2439</v>
      </c>
      <c r="H29" s="1104"/>
      <c r="I29" s="1101"/>
    </row>
    <row r="30" spans="1:9" s="1097" customFormat="1" ht="50.25" customHeight="1" x14ac:dyDescent="0.3">
      <c r="A30" s="1107" t="s">
        <v>1967</v>
      </c>
      <c r="B30" s="1113" t="s">
        <v>1942</v>
      </c>
      <c r="C30" s="1109" t="s">
        <v>1791</v>
      </c>
      <c r="D30" s="1109">
        <v>1</v>
      </c>
      <c r="E30" s="1109">
        <v>1</v>
      </c>
      <c r="F30" s="1109">
        <v>1</v>
      </c>
      <c r="G30" s="866" t="s">
        <v>1839</v>
      </c>
      <c r="H30" s="1104"/>
      <c r="I30" s="1101"/>
    </row>
    <row r="31" spans="1:9" s="1097" customFormat="1" ht="51" customHeight="1" x14ac:dyDescent="0.3">
      <c r="A31" s="1107" t="s">
        <v>1968</v>
      </c>
      <c r="B31" s="1113" t="s">
        <v>1948</v>
      </c>
      <c r="C31" s="1109" t="s">
        <v>1791</v>
      </c>
      <c r="D31" s="1109">
        <v>0</v>
      </c>
      <c r="E31" s="1109">
        <v>0</v>
      </c>
      <c r="F31" s="1109">
        <v>0</v>
      </c>
      <c r="G31" s="866" t="s">
        <v>2093</v>
      </c>
      <c r="H31" s="1104"/>
      <c r="I31" s="1101"/>
    </row>
    <row r="32" spans="1:9" s="1097" customFormat="1" ht="55.5" customHeight="1" x14ac:dyDescent="0.3">
      <c r="A32" s="1107" t="s">
        <v>1969</v>
      </c>
      <c r="B32" s="1113" t="s">
        <v>1950</v>
      </c>
      <c r="C32" s="1109" t="s">
        <v>1791</v>
      </c>
      <c r="D32" s="1109">
        <v>1</v>
      </c>
      <c r="E32" s="1109">
        <v>1</v>
      </c>
      <c r="F32" s="1109">
        <v>1</v>
      </c>
      <c r="G32" s="866" t="s">
        <v>1840</v>
      </c>
      <c r="H32" s="1104"/>
      <c r="I32" s="1101"/>
    </row>
    <row r="33" spans="1:9" s="1097" customFormat="1" ht="68.25" customHeight="1" x14ac:dyDescent="0.3">
      <c r="A33" s="1107" t="s">
        <v>1970</v>
      </c>
      <c r="B33" s="1113" t="s">
        <v>1949</v>
      </c>
      <c r="C33" s="1109" t="s">
        <v>1841</v>
      </c>
      <c r="D33" s="1116">
        <v>1329.2</v>
      </c>
      <c r="E33" s="1116">
        <v>2066.6</v>
      </c>
      <c r="F33" s="1109">
        <v>1474.1</v>
      </c>
      <c r="G33" s="866" t="s">
        <v>2440</v>
      </c>
      <c r="H33" s="1104"/>
      <c r="I33" s="1101"/>
    </row>
    <row r="34" spans="1:9" s="1097" customFormat="1" ht="45.75" customHeight="1" x14ac:dyDescent="0.3">
      <c r="A34" s="1107" t="s">
        <v>1971</v>
      </c>
      <c r="B34" s="1113" t="s">
        <v>1947</v>
      </c>
      <c r="C34" s="1109" t="s">
        <v>1841</v>
      </c>
      <c r="D34" s="1109">
        <v>677.9</v>
      </c>
      <c r="E34" s="1109">
        <v>677.9</v>
      </c>
      <c r="F34" s="1109">
        <v>822.8</v>
      </c>
      <c r="G34" s="866" t="s">
        <v>1956</v>
      </c>
      <c r="H34" s="1104"/>
      <c r="I34" s="1101"/>
    </row>
    <row r="35" spans="1:9" s="1097" customFormat="1" ht="39.75" customHeight="1" x14ac:dyDescent="0.3">
      <c r="A35" s="1107" t="s">
        <v>1972</v>
      </c>
      <c r="B35" s="1113" t="s">
        <v>1941</v>
      </c>
      <c r="C35" s="1109" t="s">
        <v>1841</v>
      </c>
      <c r="D35" s="1109">
        <v>417.9</v>
      </c>
      <c r="E35" s="1109">
        <v>417.9</v>
      </c>
      <c r="F35" s="1109">
        <v>417.9</v>
      </c>
      <c r="G35" s="866" t="s">
        <v>1842</v>
      </c>
      <c r="H35" s="1104"/>
      <c r="I35" s="1101"/>
    </row>
    <row r="36" spans="1:9" s="1097" customFormat="1" ht="40.5" customHeight="1" x14ac:dyDescent="0.3">
      <c r="A36" s="1107" t="s">
        <v>1973</v>
      </c>
      <c r="B36" s="1113" t="s">
        <v>1942</v>
      </c>
      <c r="C36" s="1109" t="s">
        <v>1841</v>
      </c>
      <c r="D36" s="1116">
        <v>148.30000000000001</v>
      </c>
      <c r="E36" s="1116">
        <v>148.30000000000001</v>
      </c>
      <c r="F36" s="1116">
        <v>148.30000000000001</v>
      </c>
      <c r="G36" s="866" t="s">
        <v>1843</v>
      </c>
      <c r="H36" s="1104"/>
      <c r="I36" s="1101"/>
    </row>
    <row r="37" spans="1:9" s="1097" customFormat="1" ht="42.75" customHeight="1" x14ac:dyDescent="0.3">
      <c r="A37" s="1107" t="s">
        <v>1974</v>
      </c>
      <c r="B37" s="1113" t="s">
        <v>1948</v>
      </c>
      <c r="C37" s="1109" t="s">
        <v>1841</v>
      </c>
      <c r="D37" s="1109">
        <v>0</v>
      </c>
      <c r="E37" s="1109">
        <v>0</v>
      </c>
      <c r="F37" s="1109">
        <v>0</v>
      </c>
      <c r="G37" s="866" t="s">
        <v>1844</v>
      </c>
      <c r="H37" s="1104"/>
      <c r="I37" s="1101"/>
    </row>
    <row r="38" spans="1:9" s="1097" customFormat="1" ht="39" customHeight="1" x14ac:dyDescent="0.3">
      <c r="A38" s="1107" t="s">
        <v>1975</v>
      </c>
      <c r="B38" s="1113" t="s">
        <v>1950</v>
      </c>
      <c r="C38" s="1109" t="s">
        <v>1841</v>
      </c>
      <c r="D38" s="1109">
        <v>85.1</v>
      </c>
      <c r="E38" s="1109">
        <v>85.1</v>
      </c>
      <c r="F38" s="1109">
        <v>85.1</v>
      </c>
      <c r="G38" s="866" t="s">
        <v>1843</v>
      </c>
      <c r="H38" s="1104"/>
      <c r="I38" s="1101"/>
    </row>
    <row r="39" spans="1:9" s="1097" customFormat="1" ht="59.25" customHeight="1" x14ac:dyDescent="0.3">
      <c r="A39" s="1107" t="s">
        <v>1173</v>
      </c>
      <c r="B39" s="1113" t="s">
        <v>1951</v>
      </c>
      <c r="C39" s="1109" t="s">
        <v>1791</v>
      </c>
      <c r="D39" s="1109">
        <v>45</v>
      </c>
      <c r="E39" s="1109">
        <v>47</v>
      </c>
      <c r="F39" s="1110">
        <v>47</v>
      </c>
      <c r="G39" s="866" t="s">
        <v>1845</v>
      </c>
      <c r="H39" s="1104"/>
      <c r="I39" s="1101"/>
    </row>
    <row r="40" spans="1:9" s="1097" customFormat="1" ht="71.25" customHeight="1" x14ac:dyDescent="0.3">
      <c r="A40" s="1107" t="s">
        <v>1976</v>
      </c>
      <c r="B40" s="1113" t="s">
        <v>1952</v>
      </c>
      <c r="C40" s="1109" t="s">
        <v>1791</v>
      </c>
      <c r="D40" s="1109">
        <v>42</v>
      </c>
      <c r="E40" s="1109">
        <v>54</v>
      </c>
      <c r="F40" s="1112">
        <v>65</v>
      </c>
      <c r="G40" s="866" t="s">
        <v>2348</v>
      </c>
      <c r="H40" s="1104"/>
      <c r="I40" s="1101"/>
    </row>
    <row r="41" spans="1:9" s="1097" customFormat="1" ht="72.75" customHeight="1" x14ac:dyDescent="0.3">
      <c r="A41" s="1107" t="s">
        <v>1977</v>
      </c>
      <c r="B41" s="1113" t="s">
        <v>1955</v>
      </c>
      <c r="C41" s="1109" t="s">
        <v>1791</v>
      </c>
      <c r="D41" s="1109">
        <v>3</v>
      </c>
      <c r="E41" s="1109">
        <v>4</v>
      </c>
      <c r="F41" s="1112">
        <v>4</v>
      </c>
      <c r="G41" s="866" t="s">
        <v>1846</v>
      </c>
      <c r="H41" s="1104"/>
      <c r="I41" s="1101"/>
    </row>
    <row r="42" spans="1:9" s="1097" customFormat="1" ht="36.75" customHeight="1" x14ac:dyDescent="0.3">
      <c r="A42" s="1107" t="s">
        <v>121</v>
      </c>
      <c r="B42" s="2649" t="s">
        <v>1554</v>
      </c>
      <c r="C42" s="2650"/>
      <c r="D42" s="2650"/>
      <c r="E42" s="2650"/>
      <c r="F42" s="2650"/>
      <c r="G42" s="2652"/>
      <c r="H42" s="1104"/>
      <c r="I42" s="1101"/>
    </row>
    <row r="43" spans="1:9" s="1097" customFormat="1" ht="79.5" customHeight="1" x14ac:dyDescent="0.3">
      <c r="A43" s="1107" t="s">
        <v>259</v>
      </c>
      <c r="B43" s="1113" t="s">
        <v>1953</v>
      </c>
      <c r="C43" s="1109" t="s">
        <v>1791</v>
      </c>
      <c r="D43" s="1125" t="s">
        <v>249</v>
      </c>
      <c r="E43" s="1109">
        <v>1</v>
      </c>
      <c r="F43" s="1112">
        <v>1</v>
      </c>
      <c r="G43" s="866" t="s">
        <v>1954</v>
      </c>
      <c r="H43" s="1104"/>
      <c r="I43" s="1101"/>
    </row>
    <row r="44" spans="1:9" s="1097" customFormat="1" ht="20.25" customHeight="1" x14ac:dyDescent="0.3">
      <c r="A44" s="434"/>
      <c r="B44" s="4"/>
      <c r="C44" s="4"/>
      <c r="D44" s="4"/>
      <c r="E44" s="4"/>
      <c r="F44" s="4"/>
      <c r="G44" s="4"/>
      <c r="H44" s="1104"/>
      <c r="I44" s="1101"/>
    </row>
    <row r="45" spans="1:9" s="1097" customFormat="1" ht="20.25" customHeight="1" x14ac:dyDescent="0.3">
      <c r="A45" s="1118"/>
      <c r="B45" s="1117"/>
      <c r="C45" s="1118"/>
      <c r="D45" s="1118"/>
      <c r="E45" s="1118"/>
      <c r="F45" s="1118"/>
      <c r="G45" s="1119"/>
      <c r="H45" s="1104"/>
      <c r="I45" s="1101"/>
    </row>
    <row r="46" spans="1:9" s="1097" customFormat="1" ht="20.25" customHeight="1" x14ac:dyDescent="0.3">
      <c r="A46" s="1118"/>
      <c r="B46" s="1117"/>
      <c r="C46" s="1118"/>
      <c r="D46" s="1118"/>
      <c r="E46" s="1118"/>
      <c r="F46" s="1118"/>
      <c r="G46" s="1119"/>
      <c r="H46" s="1104"/>
      <c r="I46" s="1101"/>
    </row>
    <row r="47" spans="1:9" s="1097" customFormat="1" ht="20.25" customHeight="1" x14ac:dyDescent="0.3">
      <c r="A47" s="1118"/>
      <c r="B47" s="1117"/>
      <c r="C47" s="1118"/>
      <c r="D47" s="1118"/>
      <c r="E47" s="1118"/>
      <c r="F47" s="1118"/>
      <c r="G47" s="1119"/>
      <c r="H47" s="1104"/>
      <c r="I47" s="1101"/>
    </row>
    <row r="48" spans="1:9" s="1097" customFormat="1" ht="20.25" customHeight="1" x14ac:dyDescent="0.3">
      <c r="A48" s="1118"/>
      <c r="B48" s="1117"/>
      <c r="C48" s="1118"/>
      <c r="D48" s="1118"/>
      <c r="E48" s="1118"/>
      <c r="F48" s="1118"/>
      <c r="G48" s="1119"/>
      <c r="H48" s="1104"/>
      <c r="I48" s="1101"/>
    </row>
    <row r="49" spans="1:9" s="1097" customFormat="1" ht="20.25" customHeight="1" x14ac:dyDescent="0.3">
      <c r="A49" s="1118"/>
      <c r="B49" s="1117"/>
      <c r="C49" s="1118"/>
      <c r="D49" s="1118"/>
      <c r="E49" s="1118"/>
      <c r="F49" s="1118"/>
      <c r="G49" s="1119"/>
      <c r="H49" s="1104"/>
      <c r="I49" s="1101"/>
    </row>
    <row r="50" spans="1:9" s="1097" customFormat="1" ht="20.25" customHeight="1" x14ac:dyDescent="0.3">
      <c r="A50" s="1118"/>
      <c r="B50" s="1117"/>
      <c r="C50" s="1118"/>
      <c r="D50" s="1118"/>
      <c r="E50" s="1118"/>
      <c r="F50" s="1118"/>
      <c r="G50" s="1119"/>
      <c r="H50" s="1104"/>
      <c r="I50" s="1101"/>
    </row>
    <row r="51" spans="1:9" s="1097" customFormat="1" ht="20.25" customHeight="1" x14ac:dyDescent="0.3">
      <c r="A51" s="1118"/>
      <c r="B51" s="1117"/>
      <c r="C51" s="1118"/>
      <c r="D51" s="1118"/>
      <c r="E51" s="1118"/>
      <c r="F51" s="1118"/>
      <c r="G51" s="1119"/>
      <c r="H51" s="1104"/>
      <c r="I51" s="1101"/>
    </row>
    <row r="52" spans="1:9" s="1097" customFormat="1" ht="20.25" customHeight="1" x14ac:dyDescent="0.3">
      <c r="A52" s="1118"/>
      <c r="B52" s="1117"/>
      <c r="C52" s="1118"/>
      <c r="D52" s="1118"/>
      <c r="E52" s="1118"/>
      <c r="F52" s="1118"/>
      <c r="G52" s="1119"/>
      <c r="H52" s="1104"/>
      <c r="I52" s="1101"/>
    </row>
    <row r="53" spans="1:9" s="1097" customFormat="1" ht="20.25" customHeight="1" x14ac:dyDescent="0.3">
      <c r="A53" s="1118"/>
      <c r="B53" s="1117"/>
      <c r="C53" s="1118"/>
      <c r="D53" s="1118"/>
      <c r="E53" s="1118"/>
      <c r="F53" s="1118"/>
      <c r="G53" s="1119"/>
      <c r="H53" s="1104"/>
      <c r="I53" s="1101"/>
    </row>
    <row r="54" spans="1:9" s="1097" customFormat="1" ht="20.25" customHeight="1" x14ac:dyDescent="0.3">
      <c r="A54" s="1118"/>
      <c r="B54" s="1117"/>
      <c r="C54" s="1118"/>
      <c r="D54" s="1118"/>
      <c r="E54" s="1118"/>
      <c r="F54" s="1118"/>
      <c r="G54" s="1119"/>
      <c r="H54" s="1104"/>
      <c r="I54" s="1101"/>
    </row>
    <row r="55" spans="1:9" s="1097" customFormat="1" ht="20.25" customHeight="1" x14ac:dyDescent="0.3">
      <c r="A55" s="1118"/>
      <c r="B55" s="1117"/>
      <c r="C55" s="1118"/>
      <c r="D55" s="1118"/>
      <c r="E55" s="1118"/>
      <c r="F55" s="1118"/>
      <c r="G55" s="1119"/>
      <c r="H55" s="1104"/>
      <c r="I55" s="1101"/>
    </row>
    <row r="56" spans="1:9" s="1097" customFormat="1" ht="20.25" customHeight="1" x14ac:dyDescent="0.3">
      <c r="A56" s="1118"/>
      <c r="B56" s="1117"/>
      <c r="C56" s="1118"/>
      <c r="D56" s="1118"/>
      <c r="E56" s="1118"/>
      <c r="F56" s="1118"/>
      <c r="G56" s="1119"/>
      <c r="H56" s="1104"/>
      <c r="I56" s="1101"/>
    </row>
    <row r="57" spans="1:9" s="1097" customFormat="1" ht="20.25" customHeight="1" x14ac:dyDescent="0.3">
      <c r="A57" s="1118"/>
      <c r="B57" s="1117"/>
      <c r="C57" s="1118"/>
      <c r="D57" s="1118"/>
      <c r="E57" s="1118"/>
      <c r="F57" s="1118"/>
      <c r="G57" s="1119"/>
      <c r="H57" s="1104"/>
      <c r="I57" s="1101"/>
    </row>
    <row r="58" spans="1:9" s="1097" customFormat="1" ht="20.25" customHeight="1" x14ac:dyDescent="0.3">
      <c r="A58" s="1118"/>
      <c r="B58" s="1117"/>
      <c r="C58" s="1118"/>
      <c r="D58" s="1118"/>
      <c r="E58" s="1118"/>
      <c r="F58" s="1118"/>
      <c r="G58" s="1119"/>
      <c r="H58" s="1104"/>
      <c r="I58" s="1101"/>
    </row>
    <row r="59" spans="1:9" s="1097" customFormat="1" ht="20.25" customHeight="1" x14ac:dyDescent="0.3">
      <c r="A59" s="1118"/>
      <c r="B59" s="1117"/>
      <c r="C59" s="1118"/>
      <c r="D59" s="1118"/>
      <c r="E59" s="1118"/>
      <c r="F59" s="1118"/>
      <c r="G59" s="1119"/>
      <c r="H59" s="1104"/>
      <c r="I59" s="1101"/>
    </row>
    <row r="60" spans="1:9" s="1097" customFormat="1" ht="20.25" customHeight="1" x14ac:dyDescent="0.3">
      <c r="A60" s="1118"/>
      <c r="B60" s="1117"/>
      <c r="C60" s="1118"/>
      <c r="D60" s="1118"/>
      <c r="E60" s="1118"/>
      <c r="F60" s="1118"/>
      <c r="G60" s="1119"/>
      <c r="H60" s="1104"/>
      <c r="I60" s="1101"/>
    </row>
    <row r="61" spans="1:9" s="1097" customFormat="1" ht="20.25" customHeight="1" x14ac:dyDescent="0.3">
      <c r="A61" s="1118"/>
      <c r="B61" s="1117"/>
      <c r="C61" s="1118"/>
      <c r="D61" s="1118"/>
      <c r="E61" s="1118"/>
      <c r="F61" s="1118"/>
      <c r="G61" s="1119"/>
      <c r="H61" s="1104"/>
      <c r="I61" s="1101"/>
    </row>
    <row r="62" spans="1:9" s="1097" customFormat="1" ht="20.25" customHeight="1" x14ac:dyDescent="0.3">
      <c r="A62" s="1118"/>
      <c r="B62" s="1117"/>
      <c r="C62" s="1118"/>
      <c r="D62" s="1118"/>
      <c r="E62" s="1118"/>
      <c r="F62" s="1118"/>
      <c r="G62" s="1119"/>
      <c r="H62" s="1104"/>
      <c r="I62" s="1101"/>
    </row>
    <row r="63" spans="1:9" s="1097" customFormat="1" ht="20.25" customHeight="1" x14ac:dyDescent="0.3">
      <c r="A63" s="1118"/>
      <c r="B63" s="1117"/>
      <c r="C63" s="1118"/>
      <c r="D63" s="1118"/>
      <c r="E63" s="1118"/>
      <c r="F63" s="1118"/>
      <c r="G63" s="1119"/>
      <c r="H63" s="1104"/>
      <c r="I63" s="1101"/>
    </row>
    <row r="64" spans="1:9" s="1097" customFormat="1" ht="20.25" customHeight="1" x14ac:dyDescent="0.3">
      <c r="A64" s="1118"/>
      <c r="B64" s="1117"/>
      <c r="C64" s="1118"/>
      <c r="D64" s="1118"/>
      <c r="E64" s="1118"/>
      <c r="F64" s="1118"/>
      <c r="G64" s="1119"/>
      <c r="H64" s="1104"/>
      <c r="I64" s="1101"/>
    </row>
    <row r="65" spans="1:9" s="1097" customFormat="1" ht="20.25" customHeight="1" x14ac:dyDescent="0.3">
      <c r="A65" s="1118"/>
      <c r="B65" s="1117"/>
      <c r="C65" s="1118"/>
      <c r="D65" s="1118"/>
      <c r="E65" s="1118"/>
      <c r="F65" s="1118"/>
      <c r="G65" s="1119"/>
      <c r="H65" s="1104"/>
      <c r="I65" s="1101"/>
    </row>
    <row r="66" spans="1:9" s="1097" customFormat="1" ht="20.25" customHeight="1" x14ac:dyDescent="0.3">
      <c r="A66" s="1118"/>
      <c r="B66" s="1117"/>
      <c r="C66" s="1118"/>
      <c r="D66" s="1118"/>
      <c r="E66" s="1118"/>
      <c r="F66" s="1118"/>
      <c r="G66" s="1119"/>
      <c r="H66" s="1104"/>
      <c r="I66" s="1101"/>
    </row>
    <row r="67" spans="1:9" s="1097" customFormat="1" ht="20.25" customHeight="1" x14ac:dyDescent="0.3">
      <c r="A67" s="1118"/>
      <c r="B67" s="1117"/>
      <c r="C67" s="1118"/>
      <c r="D67" s="1118"/>
      <c r="E67" s="1118"/>
      <c r="F67" s="1118"/>
      <c r="G67" s="1119"/>
      <c r="H67" s="1104"/>
      <c r="I67" s="1101"/>
    </row>
    <row r="68" spans="1:9" s="1097" customFormat="1" ht="20.25" customHeight="1" x14ac:dyDescent="0.3">
      <c r="A68" s="1118"/>
      <c r="B68" s="1117"/>
      <c r="C68" s="1118"/>
      <c r="D68" s="1118"/>
      <c r="E68" s="1118"/>
      <c r="F68" s="1118"/>
      <c r="G68" s="1119"/>
      <c r="H68" s="1104"/>
      <c r="I68" s="1101"/>
    </row>
    <row r="69" spans="1:9" s="1097" customFormat="1" ht="20.25" customHeight="1" x14ac:dyDescent="0.3">
      <c r="A69" s="1118"/>
      <c r="B69" s="1117"/>
      <c r="C69" s="1118"/>
      <c r="D69" s="1118"/>
      <c r="E69" s="1118"/>
      <c r="F69" s="1118"/>
      <c r="G69" s="1119"/>
      <c r="H69" s="1104"/>
      <c r="I69" s="1101"/>
    </row>
    <row r="70" spans="1:9" s="1097" customFormat="1" ht="20.25" customHeight="1" x14ac:dyDescent="0.3">
      <c r="A70" s="1118"/>
      <c r="B70" s="1117"/>
      <c r="C70" s="1118"/>
      <c r="D70" s="1118"/>
      <c r="E70" s="1118"/>
      <c r="F70" s="1118"/>
      <c r="G70" s="1119"/>
      <c r="H70" s="1104"/>
      <c r="I70" s="1101"/>
    </row>
    <row r="71" spans="1:9" s="1097" customFormat="1" ht="20.25" customHeight="1" x14ac:dyDescent="0.3">
      <c r="A71" s="1118"/>
      <c r="B71" s="1117"/>
      <c r="C71" s="1118"/>
      <c r="D71" s="1118"/>
      <c r="E71" s="1118"/>
      <c r="F71" s="1118"/>
      <c r="G71" s="1119"/>
      <c r="H71" s="1104"/>
      <c r="I71" s="1101"/>
    </row>
    <row r="72" spans="1:9" s="1097" customFormat="1" ht="20.25" customHeight="1" x14ac:dyDescent="0.3">
      <c r="A72" s="1118"/>
      <c r="B72" s="1117"/>
      <c r="C72" s="1118"/>
      <c r="D72" s="1118"/>
      <c r="E72" s="1118"/>
      <c r="F72" s="1118"/>
      <c r="G72" s="1119"/>
      <c r="H72" s="1104"/>
      <c r="I72" s="1101"/>
    </row>
    <row r="73" spans="1:9" s="1097" customFormat="1" ht="20.25" customHeight="1" x14ac:dyDescent="0.3">
      <c r="A73" s="1118"/>
      <c r="B73" s="1117"/>
      <c r="C73" s="1118"/>
      <c r="D73" s="1118"/>
      <c r="E73" s="1118"/>
      <c r="F73" s="1118"/>
      <c r="G73" s="1119"/>
      <c r="H73" s="1104"/>
      <c r="I73" s="1101"/>
    </row>
    <row r="74" spans="1:9" s="1097" customFormat="1" ht="20.25" customHeight="1" x14ac:dyDescent="0.3">
      <c r="A74" s="1118"/>
      <c r="B74" s="1117"/>
      <c r="C74" s="1118"/>
      <c r="D74" s="1118"/>
      <c r="E74" s="1118"/>
      <c r="F74" s="1118"/>
      <c r="G74" s="1119"/>
      <c r="H74" s="1104"/>
      <c r="I74" s="1101"/>
    </row>
    <row r="75" spans="1:9" s="1097" customFormat="1" ht="20.25" customHeight="1" x14ac:dyDescent="0.3">
      <c r="A75" s="1118"/>
      <c r="B75" s="1117"/>
      <c r="C75" s="1118"/>
      <c r="D75" s="1118"/>
      <c r="E75" s="1118"/>
      <c r="F75" s="1118"/>
      <c r="G75" s="1119"/>
      <c r="H75" s="1104"/>
      <c r="I75" s="1101"/>
    </row>
    <row r="76" spans="1:9" s="1097" customFormat="1" ht="20.25" customHeight="1" x14ac:dyDescent="0.3">
      <c r="A76" s="1118"/>
      <c r="B76" s="1117"/>
      <c r="C76" s="1118"/>
      <c r="D76" s="1118"/>
      <c r="E76" s="1118"/>
      <c r="F76" s="1118"/>
      <c r="G76" s="1119"/>
      <c r="H76" s="1104"/>
      <c r="I76" s="1101"/>
    </row>
    <row r="77" spans="1:9" s="1097" customFormat="1" ht="20.25" customHeight="1" x14ac:dyDescent="0.3">
      <c r="A77" s="1118"/>
      <c r="B77" s="1117"/>
      <c r="C77" s="1118"/>
      <c r="D77" s="1118"/>
      <c r="E77" s="1118"/>
      <c r="F77" s="1118"/>
      <c r="G77" s="1119"/>
      <c r="H77" s="1104"/>
      <c r="I77" s="1101"/>
    </row>
    <row r="78" spans="1:9" s="1097" customFormat="1" ht="20.25" customHeight="1" x14ac:dyDescent="0.3">
      <c r="A78" s="1118"/>
      <c r="B78" s="1117"/>
      <c r="C78" s="1118"/>
      <c r="D78" s="1118"/>
      <c r="E78" s="1118"/>
      <c r="F78" s="1118"/>
      <c r="G78" s="1119"/>
      <c r="H78" s="1104"/>
      <c r="I78" s="1101"/>
    </row>
    <row r="79" spans="1:9" s="1097" customFormat="1" ht="20.25" customHeight="1" x14ac:dyDescent="0.3">
      <c r="A79" s="1118"/>
      <c r="B79" s="1117"/>
      <c r="C79" s="1118"/>
      <c r="D79" s="1118"/>
      <c r="E79" s="1118"/>
      <c r="F79" s="1118"/>
      <c r="G79" s="1119"/>
      <c r="H79" s="1104"/>
      <c r="I79" s="1101"/>
    </row>
    <row r="80" spans="1:9" s="1097" customFormat="1" ht="20.25" customHeight="1" x14ac:dyDescent="0.3">
      <c r="A80" s="1118"/>
      <c r="B80" s="1117"/>
      <c r="C80" s="1118"/>
      <c r="D80" s="1118"/>
      <c r="E80" s="1118"/>
      <c r="F80" s="1118"/>
      <c r="G80" s="1119"/>
      <c r="H80" s="1104"/>
      <c r="I80" s="1101"/>
    </row>
    <row r="81" spans="1:9" s="1097" customFormat="1" ht="20.25" customHeight="1" x14ac:dyDescent="0.3">
      <c r="A81" s="1118"/>
      <c r="B81" s="1117"/>
      <c r="C81" s="1118"/>
      <c r="D81" s="1118"/>
      <c r="E81" s="1118"/>
      <c r="F81" s="1118"/>
      <c r="G81" s="1119"/>
      <c r="H81" s="1104"/>
      <c r="I81" s="1101"/>
    </row>
    <row r="82" spans="1:9" s="1097" customFormat="1" ht="20.25" customHeight="1" x14ac:dyDescent="0.3">
      <c r="A82" s="1118"/>
      <c r="B82" s="1117"/>
      <c r="C82" s="1118"/>
      <c r="D82" s="1118"/>
      <c r="E82" s="1118"/>
      <c r="F82" s="1118"/>
      <c r="G82" s="1119"/>
      <c r="H82" s="1104"/>
      <c r="I82" s="1101"/>
    </row>
    <row r="83" spans="1:9" s="1097" customFormat="1" ht="20.25" customHeight="1" x14ac:dyDescent="0.3">
      <c r="A83" s="1118"/>
      <c r="B83" s="1117"/>
      <c r="C83" s="1118"/>
      <c r="D83" s="1118"/>
      <c r="E83" s="1118"/>
      <c r="F83" s="1118"/>
      <c r="G83" s="1119"/>
      <c r="H83" s="1104"/>
      <c r="I83" s="1101"/>
    </row>
    <row r="84" spans="1:9" s="1097" customFormat="1" ht="20.25" customHeight="1" x14ac:dyDescent="0.3">
      <c r="A84" s="1118"/>
      <c r="B84" s="1117"/>
      <c r="C84" s="1118"/>
      <c r="D84" s="1118"/>
      <c r="E84" s="1118"/>
      <c r="F84" s="1118"/>
      <c r="G84" s="1119"/>
      <c r="H84" s="1104"/>
      <c r="I84" s="1101"/>
    </row>
    <row r="85" spans="1:9" s="1097" customFormat="1" ht="20.25" customHeight="1" x14ac:dyDescent="0.3">
      <c r="A85" s="1118"/>
      <c r="B85" s="1117"/>
      <c r="C85" s="1118"/>
      <c r="D85" s="1118"/>
      <c r="E85" s="1118"/>
      <c r="F85" s="1118"/>
      <c r="G85" s="1119"/>
      <c r="H85" s="1104"/>
      <c r="I85" s="1101"/>
    </row>
    <row r="86" spans="1:9" s="1097" customFormat="1" ht="20.25" customHeight="1" x14ac:dyDescent="0.3">
      <c r="A86" s="1118"/>
      <c r="B86" s="1117"/>
      <c r="C86" s="1118"/>
      <c r="D86" s="1118"/>
      <c r="E86" s="1118"/>
      <c r="F86" s="1118"/>
      <c r="G86" s="1119"/>
      <c r="H86" s="1104"/>
      <c r="I86" s="1101"/>
    </row>
    <row r="87" spans="1:9" s="1097" customFormat="1" ht="20.25" customHeight="1" x14ac:dyDescent="0.3">
      <c r="A87" s="1118"/>
      <c r="B87" s="1117"/>
      <c r="C87" s="1118"/>
      <c r="D87" s="1118"/>
      <c r="E87" s="1118"/>
      <c r="F87" s="1118"/>
      <c r="G87" s="1119"/>
      <c r="H87" s="1104"/>
      <c r="I87" s="1101"/>
    </row>
    <row r="88" spans="1:9" s="1097" customFormat="1" ht="20.25" customHeight="1" x14ac:dyDescent="0.3">
      <c r="A88" s="1118"/>
      <c r="B88" s="1117"/>
      <c r="C88" s="1118"/>
      <c r="D88" s="1118"/>
      <c r="E88" s="1118"/>
      <c r="F88" s="1118"/>
      <c r="G88" s="1119"/>
      <c r="H88" s="1104"/>
      <c r="I88" s="1101"/>
    </row>
    <row r="89" spans="1:9" s="1097" customFormat="1" ht="20.25" customHeight="1" x14ac:dyDescent="0.3">
      <c r="A89" s="1118"/>
      <c r="B89" s="1117"/>
      <c r="C89" s="1118"/>
      <c r="D89" s="1118"/>
      <c r="E89" s="1118"/>
      <c r="F89" s="1118"/>
      <c r="G89" s="1119"/>
      <c r="H89" s="1104"/>
      <c r="I89" s="1101"/>
    </row>
    <row r="90" spans="1:9" s="1097" customFormat="1" ht="20.25" customHeight="1" x14ac:dyDescent="0.3">
      <c r="A90" s="1118"/>
      <c r="B90" s="1117"/>
      <c r="C90" s="1118"/>
      <c r="D90" s="1118"/>
      <c r="E90" s="1118"/>
      <c r="F90" s="1118"/>
      <c r="G90" s="1119"/>
      <c r="H90" s="1104"/>
      <c r="I90" s="1101"/>
    </row>
    <row r="91" spans="1:9" s="1097" customFormat="1" ht="20.25" customHeight="1" x14ac:dyDescent="0.3">
      <c r="A91" s="1118"/>
      <c r="B91" s="1117"/>
      <c r="C91" s="1118"/>
      <c r="D91" s="1118"/>
      <c r="E91" s="1118"/>
      <c r="F91" s="1118"/>
      <c r="G91" s="1119"/>
      <c r="H91" s="1104"/>
      <c r="I91" s="1101"/>
    </row>
    <row r="92" spans="1:9" s="1097" customFormat="1" ht="20.25" customHeight="1" x14ac:dyDescent="0.3">
      <c r="A92" s="1118"/>
      <c r="B92" s="1117"/>
      <c r="C92" s="1118"/>
      <c r="D92" s="1118"/>
      <c r="E92" s="1118"/>
      <c r="F92" s="1118"/>
      <c r="G92" s="1119"/>
      <c r="H92" s="1104"/>
      <c r="I92" s="1101"/>
    </row>
    <row r="93" spans="1:9" s="1097" customFormat="1" ht="20.25" customHeight="1" x14ac:dyDescent="0.3">
      <c r="A93" s="1118"/>
      <c r="B93" s="1117"/>
      <c r="C93" s="1118"/>
      <c r="D93" s="1118"/>
      <c r="E93" s="1118"/>
      <c r="F93" s="1118"/>
      <c r="G93" s="1119"/>
      <c r="H93" s="1104"/>
      <c r="I93" s="1101"/>
    </row>
    <row r="94" spans="1:9" s="1097" customFormat="1" ht="20.25" customHeight="1" x14ac:dyDescent="0.3">
      <c r="A94" s="1118"/>
      <c r="B94" s="1117"/>
      <c r="C94" s="1118"/>
      <c r="D94" s="1118"/>
      <c r="E94" s="1118"/>
      <c r="F94" s="1118"/>
      <c r="G94" s="1119"/>
      <c r="H94" s="1104"/>
      <c r="I94" s="1101"/>
    </row>
    <row r="95" spans="1:9" s="1097" customFormat="1" ht="20.25" customHeight="1" x14ac:dyDescent="0.3">
      <c r="A95" s="1118"/>
      <c r="B95" s="1117"/>
      <c r="C95" s="1118"/>
      <c r="D95" s="1118"/>
      <c r="E95" s="1118"/>
      <c r="F95" s="1118"/>
      <c r="G95" s="1119"/>
      <c r="H95" s="1104"/>
      <c r="I95" s="1101"/>
    </row>
    <row r="96" spans="1:9" s="1097" customFormat="1" ht="20.25" customHeight="1" x14ac:dyDescent="0.3">
      <c r="A96" s="1118"/>
      <c r="B96" s="1117"/>
      <c r="C96" s="1118"/>
      <c r="D96" s="1118"/>
      <c r="E96" s="1118"/>
      <c r="F96" s="1118"/>
      <c r="G96" s="1119"/>
      <c r="H96" s="1104"/>
      <c r="I96" s="1101"/>
    </row>
    <row r="97" spans="1:9" s="1097" customFormat="1" ht="20.25" customHeight="1" x14ac:dyDescent="0.3">
      <c r="A97" s="1118"/>
      <c r="B97" s="1117"/>
      <c r="C97" s="1118"/>
      <c r="D97" s="1118"/>
      <c r="E97" s="1118"/>
      <c r="F97" s="1118"/>
      <c r="G97" s="1119"/>
      <c r="H97" s="1104"/>
      <c r="I97" s="1101"/>
    </row>
    <row r="98" spans="1:9" s="1097" customFormat="1" ht="20.25" customHeight="1" x14ac:dyDescent="0.3">
      <c r="A98" s="1118"/>
      <c r="B98" s="1117"/>
      <c r="C98" s="1118"/>
      <c r="D98" s="1118"/>
      <c r="E98" s="1118"/>
      <c r="F98" s="1118"/>
      <c r="G98" s="1119"/>
      <c r="H98" s="1104"/>
      <c r="I98" s="1101"/>
    </row>
    <row r="99" spans="1:9" s="1097" customFormat="1" ht="20.25" customHeight="1" x14ac:dyDescent="0.3">
      <c r="A99" s="1118"/>
      <c r="B99" s="1117"/>
      <c r="C99" s="1118"/>
      <c r="D99" s="1118"/>
      <c r="E99" s="1118"/>
      <c r="F99" s="1118"/>
      <c r="G99" s="1119"/>
      <c r="H99" s="1104"/>
      <c r="I99" s="1101"/>
    </row>
    <row r="100" spans="1:9" s="1097" customFormat="1" ht="20.25" customHeight="1" x14ac:dyDescent="0.3">
      <c r="A100" s="1118"/>
      <c r="B100" s="1117"/>
      <c r="C100" s="1118"/>
      <c r="D100" s="1118"/>
      <c r="E100" s="1118"/>
      <c r="F100" s="1118"/>
      <c r="G100" s="1119"/>
      <c r="H100" s="1104"/>
      <c r="I100" s="1101"/>
    </row>
  </sheetData>
  <mergeCells count="31">
    <mergeCell ref="B42:G42"/>
    <mergeCell ref="A2:G2"/>
    <mergeCell ref="H2:I2"/>
    <mergeCell ref="A3:G3"/>
    <mergeCell ref="H3:I3"/>
    <mergeCell ref="B4:G4"/>
    <mergeCell ref="H4:I4"/>
    <mergeCell ref="B8:G8"/>
    <mergeCell ref="H8:I8"/>
    <mergeCell ref="A9:A10"/>
    <mergeCell ref="G9:G10"/>
    <mergeCell ref="H9:H10"/>
    <mergeCell ref="B11:G11"/>
    <mergeCell ref="H11:I11"/>
    <mergeCell ref="F9:F10"/>
    <mergeCell ref="B9:B10"/>
    <mergeCell ref="C9:C10"/>
    <mergeCell ref="D9:D10"/>
    <mergeCell ref="E9:E10"/>
    <mergeCell ref="A13:A14"/>
    <mergeCell ref="B13:B14"/>
    <mergeCell ref="C13:C14"/>
    <mergeCell ref="D13:D14"/>
    <mergeCell ref="E13:E14"/>
    <mergeCell ref="H13:H14"/>
    <mergeCell ref="B15:G15"/>
    <mergeCell ref="H15:I15"/>
    <mergeCell ref="B17:G17"/>
    <mergeCell ref="H17:I17"/>
    <mergeCell ref="G12:G14"/>
    <mergeCell ref="F13:F14"/>
  </mergeCells>
  <pageMargins left="0.23622047244094491" right="0.27559055118110237" top="0.78740157480314965" bottom="0.51181102362204722" header="0.31496062992125984" footer="0.39370078740157483"/>
  <pageSetup paperSize="9" scale="62" firstPageNumber="65" orientation="landscape" useFirstPageNumber="1" r:id="rId1"/>
  <headerFooter>
    <oddFooter>&amp;R&amp;"Times New Roman,обычный"&amp;14&amp;P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J53"/>
  <sheetViews>
    <sheetView topLeftCell="A47" zoomScale="70" zoomScaleNormal="70" zoomScalePageLayoutView="70" workbookViewId="0">
      <selection activeCell="I54" sqref="I54"/>
    </sheetView>
  </sheetViews>
  <sheetFormatPr defaultColWidth="7.5703125" defaultRowHeight="18" x14ac:dyDescent="0.25"/>
  <cols>
    <col min="1" max="1" width="8.7109375" style="37" customWidth="1"/>
    <col min="2" max="2" width="45.7109375" style="38" customWidth="1"/>
    <col min="3" max="3" width="15.7109375" style="39" customWidth="1"/>
    <col min="4" max="4" width="17.7109375" style="40" customWidth="1"/>
    <col min="5" max="5" width="17.7109375" style="41" customWidth="1"/>
    <col min="6" max="6" width="12.7109375" style="41" customWidth="1"/>
    <col min="7" max="7" width="35.7109375" style="38" customWidth="1"/>
    <col min="8" max="8" width="17.7109375" style="35" customWidth="1"/>
    <col min="9" max="9" width="12.7109375" style="35" customWidth="1"/>
    <col min="10" max="10" width="30.7109375" style="38" customWidth="1"/>
    <col min="11" max="256" width="7.5703125" style="35"/>
    <col min="257" max="257" width="8.7109375" style="35" customWidth="1"/>
    <col min="258" max="258" width="45.7109375" style="35" customWidth="1"/>
    <col min="259" max="259" width="15.7109375" style="35" customWidth="1"/>
    <col min="260" max="261" width="17.7109375" style="35" customWidth="1"/>
    <col min="262" max="262" width="15.28515625" style="35" customWidth="1"/>
    <col min="263" max="263" width="35.7109375" style="35" customWidth="1"/>
    <col min="264" max="264" width="17.7109375" style="35" customWidth="1"/>
    <col min="265" max="265" width="15.28515625" style="35" customWidth="1"/>
    <col min="266" max="266" width="30.7109375" style="35" customWidth="1"/>
    <col min="267" max="512" width="7.5703125" style="35"/>
    <col min="513" max="513" width="8.7109375" style="35" customWidth="1"/>
    <col min="514" max="514" width="45.7109375" style="35" customWidth="1"/>
    <col min="515" max="515" width="15.7109375" style="35" customWidth="1"/>
    <col min="516" max="517" width="17.7109375" style="35" customWidth="1"/>
    <col min="518" max="518" width="15.28515625" style="35" customWidth="1"/>
    <col min="519" max="519" width="35.7109375" style="35" customWidth="1"/>
    <col min="520" max="520" width="17.7109375" style="35" customWidth="1"/>
    <col min="521" max="521" width="15.28515625" style="35" customWidth="1"/>
    <col min="522" max="522" width="30.7109375" style="35" customWidth="1"/>
    <col min="523" max="768" width="7.5703125" style="35"/>
    <col min="769" max="769" width="8.7109375" style="35" customWidth="1"/>
    <col min="770" max="770" width="45.7109375" style="35" customWidth="1"/>
    <col min="771" max="771" width="15.7109375" style="35" customWidth="1"/>
    <col min="772" max="773" width="17.7109375" style="35" customWidth="1"/>
    <col min="774" max="774" width="15.28515625" style="35" customWidth="1"/>
    <col min="775" max="775" width="35.7109375" style="35" customWidth="1"/>
    <col min="776" max="776" width="17.7109375" style="35" customWidth="1"/>
    <col min="777" max="777" width="15.28515625" style="35" customWidth="1"/>
    <col min="778" max="778" width="30.7109375" style="35" customWidth="1"/>
    <col min="779" max="1024" width="7.5703125" style="35"/>
    <col min="1025" max="1025" width="8.7109375" style="35" customWidth="1"/>
    <col min="1026" max="1026" width="45.7109375" style="35" customWidth="1"/>
    <col min="1027" max="1027" width="15.7109375" style="35" customWidth="1"/>
    <col min="1028" max="1029" width="17.7109375" style="35" customWidth="1"/>
    <col min="1030" max="1030" width="15.28515625" style="35" customWidth="1"/>
    <col min="1031" max="1031" width="35.7109375" style="35" customWidth="1"/>
    <col min="1032" max="1032" width="17.7109375" style="35" customWidth="1"/>
    <col min="1033" max="1033" width="15.28515625" style="35" customWidth="1"/>
    <col min="1034" max="1034" width="30.7109375" style="35" customWidth="1"/>
    <col min="1035" max="1280" width="7.5703125" style="35"/>
    <col min="1281" max="1281" width="8.7109375" style="35" customWidth="1"/>
    <col min="1282" max="1282" width="45.7109375" style="35" customWidth="1"/>
    <col min="1283" max="1283" width="15.7109375" style="35" customWidth="1"/>
    <col min="1284" max="1285" width="17.7109375" style="35" customWidth="1"/>
    <col min="1286" max="1286" width="15.28515625" style="35" customWidth="1"/>
    <col min="1287" max="1287" width="35.7109375" style="35" customWidth="1"/>
    <col min="1288" max="1288" width="17.7109375" style="35" customWidth="1"/>
    <col min="1289" max="1289" width="15.28515625" style="35" customWidth="1"/>
    <col min="1290" max="1290" width="30.7109375" style="35" customWidth="1"/>
    <col min="1291" max="1536" width="7.5703125" style="35"/>
    <col min="1537" max="1537" width="8.7109375" style="35" customWidth="1"/>
    <col min="1538" max="1538" width="45.7109375" style="35" customWidth="1"/>
    <col min="1539" max="1539" width="15.7109375" style="35" customWidth="1"/>
    <col min="1540" max="1541" width="17.7109375" style="35" customWidth="1"/>
    <col min="1542" max="1542" width="15.28515625" style="35" customWidth="1"/>
    <col min="1543" max="1543" width="35.7109375" style="35" customWidth="1"/>
    <col min="1544" max="1544" width="17.7109375" style="35" customWidth="1"/>
    <col min="1545" max="1545" width="15.28515625" style="35" customWidth="1"/>
    <col min="1546" max="1546" width="30.7109375" style="35" customWidth="1"/>
    <col min="1547" max="1792" width="7.5703125" style="35"/>
    <col min="1793" max="1793" width="8.7109375" style="35" customWidth="1"/>
    <col min="1794" max="1794" width="45.7109375" style="35" customWidth="1"/>
    <col min="1795" max="1795" width="15.7109375" style="35" customWidth="1"/>
    <col min="1796" max="1797" width="17.7109375" style="35" customWidth="1"/>
    <col min="1798" max="1798" width="15.28515625" style="35" customWidth="1"/>
    <col min="1799" max="1799" width="35.7109375" style="35" customWidth="1"/>
    <col min="1800" max="1800" width="17.7109375" style="35" customWidth="1"/>
    <col min="1801" max="1801" width="15.28515625" style="35" customWidth="1"/>
    <col min="1802" max="1802" width="30.7109375" style="35" customWidth="1"/>
    <col min="1803" max="2048" width="7.5703125" style="35"/>
    <col min="2049" max="2049" width="8.7109375" style="35" customWidth="1"/>
    <col min="2050" max="2050" width="45.7109375" style="35" customWidth="1"/>
    <col min="2051" max="2051" width="15.7109375" style="35" customWidth="1"/>
    <col min="2052" max="2053" width="17.7109375" style="35" customWidth="1"/>
    <col min="2054" max="2054" width="15.28515625" style="35" customWidth="1"/>
    <col min="2055" max="2055" width="35.7109375" style="35" customWidth="1"/>
    <col min="2056" max="2056" width="17.7109375" style="35" customWidth="1"/>
    <col min="2057" max="2057" width="15.28515625" style="35" customWidth="1"/>
    <col min="2058" max="2058" width="30.7109375" style="35" customWidth="1"/>
    <col min="2059" max="2304" width="7.5703125" style="35"/>
    <col min="2305" max="2305" width="8.7109375" style="35" customWidth="1"/>
    <col min="2306" max="2306" width="45.7109375" style="35" customWidth="1"/>
    <col min="2307" max="2307" width="15.7109375" style="35" customWidth="1"/>
    <col min="2308" max="2309" width="17.7109375" style="35" customWidth="1"/>
    <col min="2310" max="2310" width="15.28515625" style="35" customWidth="1"/>
    <col min="2311" max="2311" width="35.7109375" style="35" customWidth="1"/>
    <col min="2312" max="2312" width="17.7109375" style="35" customWidth="1"/>
    <col min="2313" max="2313" width="15.28515625" style="35" customWidth="1"/>
    <col min="2314" max="2314" width="30.7109375" style="35" customWidth="1"/>
    <col min="2315" max="2560" width="7.5703125" style="35"/>
    <col min="2561" max="2561" width="8.7109375" style="35" customWidth="1"/>
    <col min="2562" max="2562" width="45.7109375" style="35" customWidth="1"/>
    <col min="2563" max="2563" width="15.7109375" style="35" customWidth="1"/>
    <col min="2564" max="2565" width="17.7109375" style="35" customWidth="1"/>
    <col min="2566" max="2566" width="15.28515625" style="35" customWidth="1"/>
    <col min="2567" max="2567" width="35.7109375" style="35" customWidth="1"/>
    <col min="2568" max="2568" width="17.7109375" style="35" customWidth="1"/>
    <col min="2569" max="2569" width="15.28515625" style="35" customWidth="1"/>
    <col min="2570" max="2570" width="30.7109375" style="35" customWidth="1"/>
    <col min="2571" max="2816" width="7.5703125" style="35"/>
    <col min="2817" max="2817" width="8.7109375" style="35" customWidth="1"/>
    <col min="2818" max="2818" width="45.7109375" style="35" customWidth="1"/>
    <col min="2819" max="2819" width="15.7109375" style="35" customWidth="1"/>
    <col min="2820" max="2821" width="17.7109375" style="35" customWidth="1"/>
    <col min="2822" max="2822" width="15.28515625" style="35" customWidth="1"/>
    <col min="2823" max="2823" width="35.7109375" style="35" customWidth="1"/>
    <col min="2824" max="2824" width="17.7109375" style="35" customWidth="1"/>
    <col min="2825" max="2825" width="15.28515625" style="35" customWidth="1"/>
    <col min="2826" max="2826" width="30.7109375" style="35" customWidth="1"/>
    <col min="2827" max="3072" width="7.5703125" style="35"/>
    <col min="3073" max="3073" width="8.7109375" style="35" customWidth="1"/>
    <col min="3074" max="3074" width="45.7109375" style="35" customWidth="1"/>
    <col min="3075" max="3075" width="15.7109375" style="35" customWidth="1"/>
    <col min="3076" max="3077" width="17.7109375" style="35" customWidth="1"/>
    <col min="3078" max="3078" width="15.28515625" style="35" customWidth="1"/>
    <col min="3079" max="3079" width="35.7109375" style="35" customWidth="1"/>
    <col min="3080" max="3080" width="17.7109375" style="35" customWidth="1"/>
    <col min="3081" max="3081" width="15.28515625" style="35" customWidth="1"/>
    <col min="3082" max="3082" width="30.7109375" style="35" customWidth="1"/>
    <col min="3083" max="3328" width="7.5703125" style="35"/>
    <col min="3329" max="3329" width="8.7109375" style="35" customWidth="1"/>
    <col min="3330" max="3330" width="45.7109375" style="35" customWidth="1"/>
    <col min="3331" max="3331" width="15.7109375" style="35" customWidth="1"/>
    <col min="3332" max="3333" width="17.7109375" style="35" customWidth="1"/>
    <col min="3334" max="3334" width="15.28515625" style="35" customWidth="1"/>
    <col min="3335" max="3335" width="35.7109375" style="35" customWidth="1"/>
    <col min="3336" max="3336" width="17.7109375" style="35" customWidth="1"/>
    <col min="3337" max="3337" width="15.28515625" style="35" customWidth="1"/>
    <col min="3338" max="3338" width="30.7109375" style="35" customWidth="1"/>
    <col min="3339" max="3584" width="7.5703125" style="35"/>
    <col min="3585" max="3585" width="8.7109375" style="35" customWidth="1"/>
    <col min="3586" max="3586" width="45.7109375" style="35" customWidth="1"/>
    <col min="3587" max="3587" width="15.7109375" style="35" customWidth="1"/>
    <col min="3588" max="3589" width="17.7109375" style="35" customWidth="1"/>
    <col min="3590" max="3590" width="15.28515625" style="35" customWidth="1"/>
    <col min="3591" max="3591" width="35.7109375" style="35" customWidth="1"/>
    <col min="3592" max="3592" width="17.7109375" style="35" customWidth="1"/>
    <col min="3593" max="3593" width="15.28515625" style="35" customWidth="1"/>
    <col min="3594" max="3594" width="30.7109375" style="35" customWidth="1"/>
    <col min="3595" max="3840" width="7.5703125" style="35"/>
    <col min="3841" max="3841" width="8.7109375" style="35" customWidth="1"/>
    <col min="3842" max="3842" width="45.7109375" style="35" customWidth="1"/>
    <col min="3843" max="3843" width="15.7109375" style="35" customWidth="1"/>
    <col min="3844" max="3845" width="17.7109375" style="35" customWidth="1"/>
    <col min="3846" max="3846" width="15.28515625" style="35" customWidth="1"/>
    <col min="3847" max="3847" width="35.7109375" style="35" customWidth="1"/>
    <col min="3848" max="3848" width="17.7109375" style="35" customWidth="1"/>
    <col min="3849" max="3849" width="15.28515625" style="35" customWidth="1"/>
    <col min="3850" max="3850" width="30.7109375" style="35" customWidth="1"/>
    <col min="3851" max="4096" width="7.5703125" style="35"/>
    <col min="4097" max="4097" width="8.7109375" style="35" customWidth="1"/>
    <col min="4098" max="4098" width="45.7109375" style="35" customWidth="1"/>
    <col min="4099" max="4099" width="15.7109375" style="35" customWidth="1"/>
    <col min="4100" max="4101" width="17.7109375" style="35" customWidth="1"/>
    <col min="4102" max="4102" width="15.28515625" style="35" customWidth="1"/>
    <col min="4103" max="4103" width="35.7109375" style="35" customWidth="1"/>
    <col min="4104" max="4104" width="17.7109375" style="35" customWidth="1"/>
    <col min="4105" max="4105" width="15.28515625" style="35" customWidth="1"/>
    <col min="4106" max="4106" width="30.7109375" style="35" customWidth="1"/>
    <col min="4107" max="4352" width="7.5703125" style="35"/>
    <col min="4353" max="4353" width="8.7109375" style="35" customWidth="1"/>
    <col min="4354" max="4354" width="45.7109375" style="35" customWidth="1"/>
    <col min="4355" max="4355" width="15.7109375" style="35" customWidth="1"/>
    <col min="4356" max="4357" width="17.7109375" style="35" customWidth="1"/>
    <col min="4358" max="4358" width="15.28515625" style="35" customWidth="1"/>
    <col min="4359" max="4359" width="35.7109375" style="35" customWidth="1"/>
    <col min="4360" max="4360" width="17.7109375" style="35" customWidth="1"/>
    <col min="4361" max="4361" width="15.28515625" style="35" customWidth="1"/>
    <col min="4362" max="4362" width="30.7109375" style="35" customWidth="1"/>
    <col min="4363" max="4608" width="7.5703125" style="35"/>
    <col min="4609" max="4609" width="8.7109375" style="35" customWidth="1"/>
    <col min="4610" max="4610" width="45.7109375" style="35" customWidth="1"/>
    <col min="4611" max="4611" width="15.7109375" style="35" customWidth="1"/>
    <col min="4612" max="4613" width="17.7109375" style="35" customWidth="1"/>
    <col min="4614" max="4614" width="15.28515625" style="35" customWidth="1"/>
    <col min="4615" max="4615" width="35.7109375" style="35" customWidth="1"/>
    <col min="4616" max="4616" width="17.7109375" style="35" customWidth="1"/>
    <col min="4617" max="4617" width="15.28515625" style="35" customWidth="1"/>
    <col min="4618" max="4618" width="30.7109375" style="35" customWidth="1"/>
    <col min="4619" max="4864" width="7.5703125" style="35"/>
    <col min="4865" max="4865" width="8.7109375" style="35" customWidth="1"/>
    <col min="4866" max="4866" width="45.7109375" style="35" customWidth="1"/>
    <col min="4867" max="4867" width="15.7109375" style="35" customWidth="1"/>
    <col min="4868" max="4869" width="17.7109375" style="35" customWidth="1"/>
    <col min="4870" max="4870" width="15.28515625" style="35" customWidth="1"/>
    <col min="4871" max="4871" width="35.7109375" style="35" customWidth="1"/>
    <col min="4872" max="4872" width="17.7109375" style="35" customWidth="1"/>
    <col min="4873" max="4873" width="15.28515625" style="35" customWidth="1"/>
    <col min="4874" max="4874" width="30.7109375" style="35" customWidth="1"/>
    <col min="4875" max="5120" width="7.5703125" style="35"/>
    <col min="5121" max="5121" width="8.7109375" style="35" customWidth="1"/>
    <col min="5122" max="5122" width="45.7109375" style="35" customWidth="1"/>
    <col min="5123" max="5123" width="15.7109375" style="35" customWidth="1"/>
    <col min="5124" max="5125" width="17.7109375" style="35" customWidth="1"/>
    <col min="5126" max="5126" width="15.28515625" style="35" customWidth="1"/>
    <col min="5127" max="5127" width="35.7109375" style="35" customWidth="1"/>
    <col min="5128" max="5128" width="17.7109375" style="35" customWidth="1"/>
    <col min="5129" max="5129" width="15.28515625" style="35" customWidth="1"/>
    <col min="5130" max="5130" width="30.7109375" style="35" customWidth="1"/>
    <col min="5131" max="5376" width="7.5703125" style="35"/>
    <col min="5377" max="5377" width="8.7109375" style="35" customWidth="1"/>
    <col min="5378" max="5378" width="45.7109375" style="35" customWidth="1"/>
    <col min="5379" max="5379" width="15.7109375" style="35" customWidth="1"/>
    <col min="5380" max="5381" width="17.7109375" style="35" customWidth="1"/>
    <col min="5382" max="5382" width="15.28515625" style="35" customWidth="1"/>
    <col min="5383" max="5383" width="35.7109375" style="35" customWidth="1"/>
    <col min="5384" max="5384" width="17.7109375" style="35" customWidth="1"/>
    <col min="5385" max="5385" width="15.28515625" style="35" customWidth="1"/>
    <col min="5386" max="5386" width="30.7109375" style="35" customWidth="1"/>
    <col min="5387" max="5632" width="7.5703125" style="35"/>
    <col min="5633" max="5633" width="8.7109375" style="35" customWidth="1"/>
    <col min="5634" max="5634" width="45.7109375" style="35" customWidth="1"/>
    <col min="5635" max="5635" width="15.7109375" style="35" customWidth="1"/>
    <col min="5636" max="5637" width="17.7109375" style="35" customWidth="1"/>
    <col min="5638" max="5638" width="15.28515625" style="35" customWidth="1"/>
    <col min="5639" max="5639" width="35.7109375" style="35" customWidth="1"/>
    <col min="5640" max="5640" width="17.7109375" style="35" customWidth="1"/>
    <col min="5641" max="5641" width="15.28515625" style="35" customWidth="1"/>
    <col min="5642" max="5642" width="30.7109375" style="35" customWidth="1"/>
    <col min="5643" max="5888" width="7.5703125" style="35"/>
    <col min="5889" max="5889" width="8.7109375" style="35" customWidth="1"/>
    <col min="5890" max="5890" width="45.7109375" style="35" customWidth="1"/>
    <col min="5891" max="5891" width="15.7109375" style="35" customWidth="1"/>
    <col min="5892" max="5893" width="17.7109375" style="35" customWidth="1"/>
    <col min="5894" max="5894" width="15.28515625" style="35" customWidth="1"/>
    <col min="5895" max="5895" width="35.7109375" style="35" customWidth="1"/>
    <col min="5896" max="5896" width="17.7109375" style="35" customWidth="1"/>
    <col min="5897" max="5897" width="15.28515625" style="35" customWidth="1"/>
    <col min="5898" max="5898" width="30.7109375" style="35" customWidth="1"/>
    <col min="5899" max="6144" width="7.5703125" style="35"/>
    <col min="6145" max="6145" width="8.7109375" style="35" customWidth="1"/>
    <col min="6146" max="6146" width="45.7109375" style="35" customWidth="1"/>
    <col min="6147" max="6147" width="15.7109375" style="35" customWidth="1"/>
    <col min="6148" max="6149" width="17.7109375" style="35" customWidth="1"/>
    <col min="6150" max="6150" width="15.28515625" style="35" customWidth="1"/>
    <col min="6151" max="6151" width="35.7109375" style="35" customWidth="1"/>
    <col min="6152" max="6152" width="17.7109375" style="35" customWidth="1"/>
    <col min="6153" max="6153" width="15.28515625" style="35" customWidth="1"/>
    <col min="6154" max="6154" width="30.7109375" style="35" customWidth="1"/>
    <col min="6155" max="6400" width="7.5703125" style="35"/>
    <col min="6401" max="6401" width="8.7109375" style="35" customWidth="1"/>
    <col min="6402" max="6402" width="45.7109375" style="35" customWidth="1"/>
    <col min="6403" max="6403" width="15.7109375" style="35" customWidth="1"/>
    <col min="6404" max="6405" width="17.7109375" style="35" customWidth="1"/>
    <col min="6406" max="6406" width="15.28515625" style="35" customWidth="1"/>
    <col min="6407" max="6407" width="35.7109375" style="35" customWidth="1"/>
    <col min="6408" max="6408" width="17.7109375" style="35" customWidth="1"/>
    <col min="6409" max="6409" width="15.28515625" style="35" customWidth="1"/>
    <col min="6410" max="6410" width="30.7109375" style="35" customWidth="1"/>
    <col min="6411" max="6656" width="7.5703125" style="35"/>
    <col min="6657" max="6657" width="8.7109375" style="35" customWidth="1"/>
    <col min="6658" max="6658" width="45.7109375" style="35" customWidth="1"/>
    <col min="6659" max="6659" width="15.7109375" style="35" customWidth="1"/>
    <col min="6660" max="6661" width="17.7109375" style="35" customWidth="1"/>
    <col min="6662" max="6662" width="15.28515625" style="35" customWidth="1"/>
    <col min="6663" max="6663" width="35.7109375" style="35" customWidth="1"/>
    <col min="6664" max="6664" width="17.7109375" style="35" customWidth="1"/>
    <col min="6665" max="6665" width="15.28515625" style="35" customWidth="1"/>
    <col min="6666" max="6666" width="30.7109375" style="35" customWidth="1"/>
    <col min="6667" max="6912" width="7.5703125" style="35"/>
    <col min="6913" max="6913" width="8.7109375" style="35" customWidth="1"/>
    <col min="6914" max="6914" width="45.7109375" style="35" customWidth="1"/>
    <col min="6915" max="6915" width="15.7109375" style="35" customWidth="1"/>
    <col min="6916" max="6917" width="17.7109375" style="35" customWidth="1"/>
    <col min="6918" max="6918" width="15.28515625" style="35" customWidth="1"/>
    <col min="6919" max="6919" width="35.7109375" style="35" customWidth="1"/>
    <col min="6920" max="6920" width="17.7109375" style="35" customWidth="1"/>
    <col min="6921" max="6921" width="15.28515625" style="35" customWidth="1"/>
    <col min="6922" max="6922" width="30.7109375" style="35" customWidth="1"/>
    <col min="6923" max="7168" width="7.5703125" style="35"/>
    <col min="7169" max="7169" width="8.7109375" style="35" customWidth="1"/>
    <col min="7170" max="7170" width="45.7109375" style="35" customWidth="1"/>
    <col min="7171" max="7171" width="15.7109375" style="35" customWidth="1"/>
    <col min="7172" max="7173" width="17.7109375" style="35" customWidth="1"/>
    <col min="7174" max="7174" width="15.28515625" style="35" customWidth="1"/>
    <col min="7175" max="7175" width="35.7109375" style="35" customWidth="1"/>
    <col min="7176" max="7176" width="17.7109375" style="35" customWidth="1"/>
    <col min="7177" max="7177" width="15.28515625" style="35" customWidth="1"/>
    <col min="7178" max="7178" width="30.7109375" style="35" customWidth="1"/>
    <col min="7179" max="7424" width="7.5703125" style="35"/>
    <col min="7425" max="7425" width="8.7109375" style="35" customWidth="1"/>
    <col min="7426" max="7426" width="45.7109375" style="35" customWidth="1"/>
    <col min="7427" max="7427" width="15.7109375" style="35" customWidth="1"/>
    <col min="7428" max="7429" width="17.7109375" style="35" customWidth="1"/>
    <col min="7430" max="7430" width="15.28515625" style="35" customWidth="1"/>
    <col min="7431" max="7431" width="35.7109375" style="35" customWidth="1"/>
    <col min="7432" max="7432" width="17.7109375" style="35" customWidth="1"/>
    <col min="7433" max="7433" width="15.28515625" style="35" customWidth="1"/>
    <col min="7434" max="7434" width="30.7109375" style="35" customWidth="1"/>
    <col min="7435" max="7680" width="7.5703125" style="35"/>
    <col min="7681" max="7681" width="8.7109375" style="35" customWidth="1"/>
    <col min="7682" max="7682" width="45.7109375" style="35" customWidth="1"/>
    <col min="7683" max="7683" width="15.7109375" style="35" customWidth="1"/>
    <col min="7684" max="7685" width="17.7109375" style="35" customWidth="1"/>
    <col min="7686" max="7686" width="15.28515625" style="35" customWidth="1"/>
    <col min="7687" max="7687" width="35.7109375" style="35" customWidth="1"/>
    <col min="7688" max="7688" width="17.7109375" style="35" customWidth="1"/>
    <col min="7689" max="7689" width="15.28515625" style="35" customWidth="1"/>
    <col min="7690" max="7690" width="30.7109375" style="35" customWidth="1"/>
    <col min="7691" max="7936" width="7.5703125" style="35"/>
    <col min="7937" max="7937" width="8.7109375" style="35" customWidth="1"/>
    <col min="7938" max="7938" width="45.7109375" style="35" customWidth="1"/>
    <col min="7939" max="7939" width="15.7109375" style="35" customWidth="1"/>
    <col min="7940" max="7941" width="17.7109375" style="35" customWidth="1"/>
    <col min="7942" max="7942" width="15.28515625" style="35" customWidth="1"/>
    <col min="7943" max="7943" width="35.7109375" style="35" customWidth="1"/>
    <col min="7944" max="7944" width="17.7109375" style="35" customWidth="1"/>
    <col min="7945" max="7945" width="15.28515625" style="35" customWidth="1"/>
    <col min="7946" max="7946" width="30.7109375" style="35" customWidth="1"/>
    <col min="7947" max="8192" width="7.5703125" style="35"/>
    <col min="8193" max="8193" width="8.7109375" style="35" customWidth="1"/>
    <col min="8194" max="8194" width="45.7109375" style="35" customWidth="1"/>
    <col min="8195" max="8195" width="15.7109375" style="35" customWidth="1"/>
    <col min="8196" max="8197" width="17.7109375" style="35" customWidth="1"/>
    <col min="8198" max="8198" width="15.28515625" style="35" customWidth="1"/>
    <col min="8199" max="8199" width="35.7109375" style="35" customWidth="1"/>
    <col min="8200" max="8200" width="17.7109375" style="35" customWidth="1"/>
    <col min="8201" max="8201" width="15.28515625" style="35" customWidth="1"/>
    <col min="8202" max="8202" width="30.7109375" style="35" customWidth="1"/>
    <col min="8203" max="8448" width="7.5703125" style="35"/>
    <col min="8449" max="8449" width="8.7109375" style="35" customWidth="1"/>
    <col min="8450" max="8450" width="45.7109375" style="35" customWidth="1"/>
    <col min="8451" max="8451" width="15.7109375" style="35" customWidth="1"/>
    <col min="8452" max="8453" width="17.7109375" style="35" customWidth="1"/>
    <col min="8454" max="8454" width="15.28515625" style="35" customWidth="1"/>
    <col min="8455" max="8455" width="35.7109375" style="35" customWidth="1"/>
    <col min="8456" max="8456" width="17.7109375" style="35" customWidth="1"/>
    <col min="8457" max="8457" width="15.28515625" style="35" customWidth="1"/>
    <col min="8458" max="8458" width="30.7109375" style="35" customWidth="1"/>
    <col min="8459" max="8704" width="7.5703125" style="35"/>
    <col min="8705" max="8705" width="8.7109375" style="35" customWidth="1"/>
    <col min="8706" max="8706" width="45.7109375" style="35" customWidth="1"/>
    <col min="8707" max="8707" width="15.7109375" style="35" customWidth="1"/>
    <col min="8708" max="8709" width="17.7109375" style="35" customWidth="1"/>
    <col min="8710" max="8710" width="15.28515625" style="35" customWidth="1"/>
    <col min="8711" max="8711" width="35.7109375" style="35" customWidth="1"/>
    <col min="8712" max="8712" width="17.7109375" style="35" customWidth="1"/>
    <col min="8713" max="8713" width="15.28515625" style="35" customWidth="1"/>
    <col min="8714" max="8714" width="30.7109375" style="35" customWidth="1"/>
    <col min="8715" max="8960" width="7.5703125" style="35"/>
    <col min="8961" max="8961" width="8.7109375" style="35" customWidth="1"/>
    <col min="8962" max="8962" width="45.7109375" style="35" customWidth="1"/>
    <col min="8963" max="8963" width="15.7109375" style="35" customWidth="1"/>
    <col min="8964" max="8965" width="17.7109375" style="35" customWidth="1"/>
    <col min="8966" max="8966" width="15.28515625" style="35" customWidth="1"/>
    <col min="8967" max="8967" width="35.7109375" style="35" customWidth="1"/>
    <col min="8968" max="8968" width="17.7109375" style="35" customWidth="1"/>
    <col min="8969" max="8969" width="15.28515625" style="35" customWidth="1"/>
    <col min="8970" max="8970" width="30.7109375" style="35" customWidth="1"/>
    <col min="8971" max="9216" width="7.5703125" style="35"/>
    <col min="9217" max="9217" width="8.7109375" style="35" customWidth="1"/>
    <col min="9218" max="9218" width="45.7109375" style="35" customWidth="1"/>
    <col min="9219" max="9219" width="15.7109375" style="35" customWidth="1"/>
    <col min="9220" max="9221" width="17.7109375" style="35" customWidth="1"/>
    <col min="9222" max="9222" width="15.28515625" style="35" customWidth="1"/>
    <col min="9223" max="9223" width="35.7109375" style="35" customWidth="1"/>
    <col min="9224" max="9224" width="17.7109375" style="35" customWidth="1"/>
    <col min="9225" max="9225" width="15.28515625" style="35" customWidth="1"/>
    <col min="9226" max="9226" width="30.7109375" style="35" customWidth="1"/>
    <col min="9227" max="9472" width="7.5703125" style="35"/>
    <col min="9473" max="9473" width="8.7109375" style="35" customWidth="1"/>
    <col min="9474" max="9474" width="45.7109375" style="35" customWidth="1"/>
    <col min="9475" max="9475" width="15.7109375" style="35" customWidth="1"/>
    <col min="9476" max="9477" width="17.7109375" style="35" customWidth="1"/>
    <col min="9478" max="9478" width="15.28515625" style="35" customWidth="1"/>
    <col min="9479" max="9479" width="35.7109375" style="35" customWidth="1"/>
    <col min="9480" max="9480" width="17.7109375" style="35" customWidth="1"/>
    <col min="9481" max="9481" width="15.28515625" style="35" customWidth="1"/>
    <col min="9482" max="9482" width="30.7109375" style="35" customWidth="1"/>
    <col min="9483" max="9728" width="7.5703125" style="35"/>
    <col min="9729" max="9729" width="8.7109375" style="35" customWidth="1"/>
    <col min="9730" max="9730" width="45.7109375" style="35" customWidth="1"/>
    <col min="9731" max="9731" width="15.7109375" style="35" customWidth="1"/>
    <col min="9732" max="9733" width="17.7109375" style="35" customWidth="1"/>
    <col min="9734" max="9734" width="15.28515625" style="35" customWidth="1"/>
    <col min="9735" max="9735" width="35.7109375" style="35" customWidth="1"/>
    <col min="9736" max="9736" width="17.7109375" style="35" customWidth="1"/>
    <col min="9737" max="9737" width="15.28515625" style="35" customWidth="1"/>
    <col min="9738" max="9738" width="30.7109375" style="35" customWidth="1"/>
    <col min="9739" max="9984" width="7.5703125" style="35"/>
    <col min="9985" max="9985" width="8.7109375" style="35" customWidth="1"/>
    <col min="9986" max="9986" width="45.7109375" style="35" customWidth="1"/>
    <col min="9987" max="9987" width="15.7109375" style="35" customWidth="1"/>
    <col min="9988" max="9989" width="17.7109375" style="35" customWidth="1"/>
    <col min="9990" max="9990" width="15.28515625" style="35" customWidth="1"/>
    <col min="9991" max="9991" width="35.7109375" style="35" customWidth="1"/>
    <col min="9992" max="9992" width="17.7109375" style="35" customWidth="1"/>
    <col min="9993" max="9993" width="15.28515625" style="35" customWidth="1"/>
    <col min="9994" max="9994" width="30.7109375" style="35" customWidth="1"/>
    <col min="9995" max="10240" width="7.5703125" style="35"/>
    <col min="10241" max="10241" width="8.7109375" style="35" customWidth="1"/>
    <col min="10242" max="10242" width="45.7109375" style="35" customWidth="1"/>
    <col min="10243" max="10243" width="15.7109375" style="35" customWidth="1"/>
    <col min="10244" max="10245" width="17.7109375" style="35" customWidth="1"/>
    <col min="10246" max="10246" width="15.28515625" style="35" customWidth="1"/>
    <col min="10247" max="10247" width="35.7109375" style="35" customWidth="1"/>
    <col min="10248" max="10248" width="17.7109375" style="35" customWidth="1"/>
    <col min="10249" max="10249" width="15.28515625" style="35" customWidth="1"/>
    <col min="10250" max="10250" width="30.7109375" style="35" customWidth="1"/>
    <col min="10251" max="10496" width="7.5703125" style="35"/>
    <col min="10497" max="10497" width="8.7109375" style="35" customWidth="1"/>
    <col min="10498" max="10498" width="45.7109375" style="35" customWidth="1"/>
    <col min="10499" max="10499" width="15.7109375" style="35" customWidth="1"/>
    <col min="10500" max="10501" width="17.7109375" style="35" customWidth="1"/>
    <col min="10502" max="10502" width="15.28515625" style="35" customWidth="1"/>
    <col min="10503" max="10503" width="35.7109375" style="35" customWidth="1"/>
    <col min="10504" max="10504" width="17.7109375" style="35" customWidth="1"/>
    <col min="10505" max="10505" width="15.28515625" style="35" customWidth="1"/>
    <col min="10506" max="10506" width="30.7109375" style="35" customWidth="1"/>
    <col min="10507" max="10752" width="7.5703125" style="35"/>
    <col min="10753" max="10753" width="8.7109375" style="35" customWidth="1"/>
    <col min="10754" max="10754" width="45.7109375" style="35" customWidth="1"/>
    <col min="10755" max="10755" width="15.7109375" style="35" customWidth="1"/>
    <col min="10756" max="10757" width="17.7109375" style="35" customWidth="1"/>
    <col min="10758" max="10758" width="15.28515625" style="35" customWidth="1"/>
    <col min="10759" max="10759" width="35.7109375" style="35" customWidth="1"/>
    <col min="10760" max="10760" width="17.7109375" style="35" customWidth="1"/>
    <col min="10761" max="10761" width="15.28515625" style="35" customWidth="1"/>
    <col min="10762" max="10762" width="30.7109375" style="35" customWidth="1"/>
    <col min="10763" max="11008" width="7.5703125" style="35"/>
    <col min="11009" max="11009" width="8.7109375" style="35" customWidth="1"/>
    <col min="11010" max="11010" width="45.7109375" style="35" customWidth="1"/>
    <col min="11011" max="11011" width="15.7109375" style="35" customWidth="1"/>
    <col min="11012" max="11013" width="17.7109375" style="35" customWidth="1"/>
    <col min="11014" max="11014" width="15.28515625" style="35" customWidth="1"/>
    <col min="11015" max="11015" width="35.7109375" style="35" customWidth="1"/>
    <col min="11016" max="11016" width="17.7109375" style="35" customWidth="1"/>
    <col min="11017" max="11017" width="15.28515625" style="35" customWidth="1"/>
    <col min="11018" max="11018" width="30.7109375" style="35" customWidth="1"/>
    <col min="11019" max="11264" width="7.5703125" style="35"/>
    <col min="11265" max="11265" width="8.7109375" style="35" customWidth="1"/>
    <col min="11266" max="11266" width="45.7109375" style="35" customWidth="1"/>
    <col min="11267" max="11267" width="15.7109375" style="35" customWidth="1"/>
    <col min="11268" max="11269" width="17.7109375" style="35" customWidth="1"/>
    <col min="11270" max="11270" width="15.28515625" style="35" customWidth="1"/>
    <col min="11271" max="11271" width="35.7109375" style="35" customWidth="1"/>
    <col min="11272" max="11272" width="17.7109375" style="35" customWidth="1"/>
    <col min="11273" max="11273" width="15.28515625" style="35" customWidth="1"/>
    <col min="11274" max="11274" width="30.7109375" style="35" customWidth="1"/>
    <col min="11275" max="11520" width="7.5703125" style="35"/>
    <col min="11521" max="11521" width="8.7109375" style="35" customWidth="1"/>
    <col min="11522" max="11522" width="45.7109375" style="35" customWidth="1"/>
    <col min="11523" max="11523" width="15.7109375" style="35" customWidth="1"/>
    <col min="11524" max="11525" width="17.7109375" style="35" customWidth="1"/>
    <col min="11526" max="11526" width="15.28515625" style="35" customWidth="1"/>
    <col min="11527" max="11527" width="35.7109375" style="35" customWidth="1"/>
    <col min="11528" max="11528" width="17.7109375" style="35" customWidth="1"/>
    <col min="11529" max="11529" width="15.28515625" style="35" customWidth="1"/>
    <col min="11530" max="11530" width="30.7109375" style="35" customWidth="1"/>
    <col min="11531" max="11776" width="7.5703125" style="35"/>
    <col min="11777" max="11777" width="8.7109375" style="35" customWidth="1"/>
    <col min="11778" max="11778" width="45.7109375" style="35" customWidth="1"/>
    <col min="11779" max="11779" width="15.7109375" style="35" customWidth="1"/>
    <col min="11780" max="11781" width="17.7109375" style="35" customWidth="1"/>
    <col min="11782" max="11782" width="15.28515625" style="35" customWidth="1"/>
    <col min="11783" max="11783" width="35.7109375" style="35" customWidth="1"/>
    <col min="11784" max="11784" width="17.7109375" style="35" customWidth="1"/>
    <col min="11785" max="11785" width="15.28515625" style="35" customWidth="1"/>
    <col min="11786" max="11786" width="30.7109375" style="35" customWidth="1"/>
    <col min="11787" max="12032" width="7.5703125" style="35"/>
    <col min="12033" max="12033" width="8.7109375" style="35" customWidth="1"/>
    <col min="12034" max="12034" width="45.7109375" style="35" customWidth="1"/>
    <col min="12035" max="12035" width="15.7109375" style="35" customWidth="1"/>
    <col min="12036" max="12037" width="17.7109375" style="35" customWidth="1"/>
    <col min="12038" max="12038" width="15.28515625" style="35" customWidth="1"/>
    <col min="12039" max="12039" width="35.7109375" style="35" customWidth="1"/>
    <col min="12040" max="12040" width="17.7109375" style="35" customWidth="1"/>
    <col min="12041" max="12041" width="15.28515625" style="35" customWidth="1"/>
    <col min="12042" max="12042" width="30.7109375" style="35" customWidth="1"/>
    <col min="12043" max="12288" width="7.5703125" style="35"/>
    <col min="12289" max="12289" width="8.7109375" style="35" customWidth="1"/>
    <col min="12290" max="12290" width="45.7109375" style="35" customWidth="1"/>
    <col min="12291" max="12291" width="15.7109375" style="35" customWidth="1"/>
    <col min="12292" max="12293" width="17.7109375" style="35" customWidth="1"/>
    <col min="12294" max="12294" width="15.28515625" style="35" customWidth="1"/>
    <col min="12295" max="12295" width="35.7109375" style="35" customWidth="1"/>
    <col min="12296" max="12296" width="17.7109375" style="35" customWidth="1"/>
    <col min="12297" max="12297" width="15.28515625" style="35" customWidth="1"/>
    <col min="12298" max="12298" width="30.7109375" style="35" customWidth="1"/>
    <col min="12299" max="12544" width="7.5703125" style="35"/>
    <col min="12545" max="12545" width="8.7109375" style="35" customWidth="1"/>
    <col min="12546" max="12546" width="45.7109375" style="35" customWidth="1"/>
    <col min="12547" max="12547" width="15.7109375" style="35" customWidth="1"/>
    <col min="12548" max="12549" width="17.7109375" style="35" customWidth="1"/>
    <col min="12550" max="12550" width="15.28515625" style="35" customWidth="1"/>
    <col min="12551" max="12551" width="35.7109375" style="35" customWidth="1"/>
    <col min="12552" max="12552" width="17.7109375" style="35" customWidth="1"/>
    <col min="12553" max="12553" width="15.28515625" style="35" customWidth="1"/>
    <col min="12554" max="12554" width="30.7109375" style="35" customWidth="1"/>
    <col min="12555" max="12800" width="7.5703125" style="35"/>
    <col min="12801" max="12801" width="8.7109375" style="35" customWidth="1"/>
    <col min="12802" max="12802" width="45.7109375" style="35" customWidth="1"/>
    <col min="12803" max="12803" width="15.7109375" style="35" customWidth="1"/>
    <col min="12804" max="12805" width="17.7109375" style="35" customWidth="1"/>
    <col min="12806" max="12806" width="15.28515625" style="35" customWidth="1"/>
    <col min="12807" max="12807" width="35.7109375" style="35" customWidth="1"/>
    <col min="12808" max="12808" width="17.7109375" style="35" customWidth="1"/>
    <col min="12809" max="12809" width="15.28515625" style="35" customWidth="1"/>
    <col min="12810" max="12810" width="30.7109375" style="35" customWidth="1"/>
    <col min="12811" max="13056" width="7.5703125" style="35"/>
    <col min="13057" max="13057" width="8.7109375" style="35" customWidth="1"/>
    <col min="13058" max="13058" width="45.7109375" style="35" customWidth="1"/>
    <col min="13059" max="13059" width="15.7109375" style="35" customWidth="1"/>
    <col min="13060" max="13061" width="17.7109375" style="35" customWidth="1"/>
    <col min="13062" max="13062" width="15.28515625" style="35" customWidth="1"/>
    <col min="13063" max="13063" width="35.7109375" style="35" customWidth="1"/>
    <col min="13064" max="13064" width="17.7109375" style="35" customWidth="1"/>
    <col min="13065" max="13065" width="15.28515625" style="35" customWidth="1"/>
    <col min="13066" max="13066" width="30.7109375" style="35" customWidth="1"/>
    <col min="13067" max="13312" width="7.5703125" style="35"/>
    <col min="13313" max="13313" width="8.7109375" style="35" customWidth="1"/>
    <col min="13314" max="13314" width="45.7109375" style="35" customWidth="1"/>
    <col min="13315" max="13315" width="15.7109375" style="35" customWidth="1"/>
    <col min="13316" max="13317" width="17.7109375" style="35" customWidth="1"/>
    <col min="13318" max="13318" width="15.28515625" style="35" customWidth="1"/>
    <col min="13319" max="13319" width="35.7109375" style="35" customWidth="1"/>
    <col min="13320" max="13320" width="17.7109375" style="35" customWidth="1"/>
    <col min="13321" max="13321" width="15.28515625" style="35" customWidth="1"/>
    <col min="13322" max="13322" width="30.7109375" style="35" customWidth="1"/>
    <col min="13323" max="13568" width="7.5703125" style="35"/>
    <col min="13569" max="13569" width="8.7109375" style="35" customWidth="1"/>
    <col min="13570" max="13570" width="45.7109375" style="35" customWidth="1"/>
    <col min="13571" max="13571" width="15.7109375" style="35" customWidth="1"/>
    <col min="13572" max="13573" width="17.7109375" style="35" customWidth="1"/>
    <col min="13574" max="13574" width="15.28515625" style="35" customWidth="1"/>
    <col min="13575" max="13575" width="35.7109375" style="35" customWidth="1"/>
    <col min="13576" max="13576" width="17.7109375" style="35" customWidth="1"/>
    <col min="13577" max="13577" width="15.28515625" style="35" customWidth="1"/>
    <col min="13578" max="13578" width="30.7109375" style="35" customWidth="1"/>
    <col min="13579" max="13824" width="7.5703125" style="35"/>
    <col min="13825" max="13825" width="8.7109375" style="35" customWidth="1"/>
    <col min="13826" max="13826" width="45.7109375" style="35" customWidth="1"/>
    <col min="13827" max="13827" width="15.7109375" style="35" customWidth="1"/>
    <col min="13828" max="13829" width="17.7109375" style="35" customWidth="1"/>
    <col min="13830" max="13830" width="15.28515625" style="35" customWidth="1"/>
    <col min="13831" max="13831" width="35.7109375" style="35" customWidth="1"/>
    <col min="13832" max="13832" width="17.7109375" style="35" customWidth="1"/>
    <col min="13833" max="13833" width="15.28515625" style="35" customWidth="1"/>
    <col min="13834" max="13834" width="30.7109375" style="35" customWidth="1"/>
    <col min="13835" max="14080" width="7.5703125" style="35"/>
    <col min="14081" max="14081" width="8.7109375" style="35" customWidth="1"/>
    <col min="14082" max="14082" width="45.7109375" style="35" customWidth="1"/>
    <col min="14083" max="14083" width="15.7109375" style="35" customWidth="1"/>
    <col min="14084" max="14085" width="17.7109375" style="35" customWidth="1"/>
    <col min="14086" max="14086" width="15.28515625" style="35" customWidth="1"/>
    <col min="14087" max="14087" width="35.7109375" style="35" customWidth="1"/>
    <col min="14088" max="14088" width="17.7109375" style="35" customWidth="1"/>
    <col min="14089" max="14089" width="15.28515625" style="35" customWidth="1"/>
    <col min="14090" max="14090" width="30.7109375" style="35" customWidth="1"/>
    <col min="14091" max="14336" width="7.5703125" style="35"/>
    <col min="14337" max="14337" width="8.7109375" style="35" customWidth="1"/>
    <col min="14338" max="14338" width="45.7109375" style="35" customWidth="1"/>
    <col min="14339" max="14339" width="15.7109375" style="35" customWidth="1"/>
    <col min="14340" max="14341" width="17.7109375" style="35" customWidth="1"/>
    <col min="14342" max="14342" width="15.28515625" style="35" customWidth="1"/>
    <col min="14343" max="14343" width="35.7109375" style="35" customWidth="1"/>
    <col min="14344" max="14344" width="17.7109375" style="35" customWidth="1"/>
    <col min="14345" max="14345" width="15.28515625" style="35" customWidth="1"/>
    <col min="14346" max="14346" width="30.7109375" style="35" customWidth="1"/>
    <col min="14347" max="14592" width="7.5703125" style="35"/>
    <col min="14593" max="14593" width="8.7109375" style="35" customWidth="1"/>
    <col min="14594" max="14594" width="45.7109375" style="35" customWidth="1"/>
    <col min="14595" max="14595" width="15.7109375" style="35" customWidth="1"/>
    <col min="14596" max="14597" width="17.7109375" style="35" customWidth="1"/>
    <col min="14598" max="14598" width="15.28515625" style="35" customWidth="1"/>
    <col min="14599" max="14599" width="35.7109375" style="35" customWidth="1"/>
    <col min="14600" max="14600" width="17.7109375" style="35" customWidth="1"/>
    <col min="14601" max="14601" width="15.28515625" style="35" customWidth="1"/>
    <col min="14602" max="14602" width="30.7109375" style="35" customWidth="1"/>
    <col min="14603" max="14848" width="7.5703125" style="35"/>
    <col min="14849" max="14849" width="8.7109375" style="35" customWidth="1"/>
    <col min="14850" max="14850" width="45.7109375" style="35" customWidth="1"/>
    <col min="14851" max="14851" width="15.7109375" style="35" customWidth="1"/>
    <col min="14852" max="14853" width="17.7109375" style="35" customWidth="1"/>
    <col min="14854" max="14854" width="15.28515625" style="35" customWidth="1"/>
    <col min="14855" max="14855" width="35.7109375" style="35" customWidth="1"/>
    <col min="14856" max="14856" width="17.7109375" style="35" customWidth="1"/>
    <col min="14857" max="14857" width="15.28515625" style="35" customWidth="1"/>
    <col min="14858" max="14858" width="30.7109375" style="35" customWidth="1"/>
    <col min="14859" max="15104" width="7.5703125" style="35"/>
    <col min="15105" max="15105" width="8.7109375" style="35" customWidth="1"/>
    <col min="15106" max="15106" width="45.7109375" style="35" customWidth="1"/>
    <col min="15107" max="15107" width="15.7109375" style="35" customWidth="1"/>
    <col min="15108" max="15109" width="17.7109375" style="35" customWidth="1"/>
    <col min="15110" max="15110" width="15.28515625" style="35" customWidth="1"/>
    <col min="15111" max="15111" width="35.7109375" style="35" customWidth="1"/>
    <col min="15112" max="15112" width="17.7109375" style="35" customWidth="1"/>
    <col min="15113" max="15113" width="15.28515625" style="35" customWidth="1"/>
    <col min="15114" max="15114" width="30.7109375" style="35" customWidth="1"/>
    <col min="15115" max="15360" width="7.5703125" style="35"/>
    <col min="15361" max="15361" width="8.7109375" style="35" customWidth="1"/>
    <col min="15362" max="15362" width="45.7109375" style="35" customWidth="1"/>
    <col min="15363" max="15363" width="15.7109375" style="35" customWidth="1"/>
    <col min="15364" max="15365" width="17.7109375" style="35" customWidth="1"/>
    <col min="15366" max="15366" width="15.28515625" style="35" customWidth="1"/>
    <col min="15367" max="15367" width="35.7109375" style="35" customWidth="1"/>
    <col min="15368" max="15368" width="17.7109375" style="35" customWidth="1"/>
    <col min="15369" max="15369" width="15.28515625" style="35" customWidth="1"/>
    <col min="15370" max="15370" width="30.7109375" style="35" customWidth="1"/>
    <col min="15371" max="15616" width="7.5703125" style="35"/>
    <col min="15617" max="15617" width="8.7109375" style="35" customWidth="1"/>
    <col min="15618" max="15618" width="45.7109375" style="35" customWidth="1"/>
    <col min="15619" max="15619" width="15.7109375" style="35" customWidth="1"/>
    <col min="15620" max="15621" width="17.7109375" style="35" customWidth="1"/>
    <col min="15622" max="15622" width="15.28515625" style="35" customWidth="1"/>
    <col min="15623" max="15623" width="35.7109375" style="35" customWidth="1"/>
    <col min="15624" max="15624" width="17.7109375" style="35" customWidth="1"/>
    <col min="15625" max="15625" width="15.28515625" style="35" customWidth="1"/>
    <col min="15626" max="15626" width="30.7109375" style="35" customWidth="1"/>
    <col min="15627" max="15872" width="7.5703125" style="35"/>
    <col min="15873" max="15873" width="8.7109375" style="35" customWidth="1"/>
    <col min="15874" max="15874" width="45.7109375" style="35" customWidth="1"/>
    <col min="15875" max="15875" width="15.7109375" style="35" customWidth="1"/>
    <col min="15876" max="15877" width="17.7109375" style="35" customWidth="1"/>
    <col min="15878" max="15878" width="15.28515625" style="35" customWidth="1"/>
    <col min="15879" max="15879" width="35.7109375" style="35" customWidth="1"/>
    <col min="15880" max="15880" width="17.7109375" style="35" customWidth="1"/>
    <col min="15881" max="15881" width="15.28515625" style="35" customWidth="1"/>
    <col min="15882" max="15882" width="30.7109375" style="35" customWidth="1"/>
    <col min="15883" max="16128" width="7.5703125" style="35"/>
    <col min="16129" max="16129" width="8.7109375" style="35" customWidth="1"/>
    <col min="16130" max="16130" width="45.7109375" style="35" customWidth="1"/>
    <col min="16131" max="16131" width="15.7109375" style="35" customWidth="1"/>
    <col min="16132" max="16133" width="17.7109375" style="35" customWidth="1"/>
    <col min="16134" max="16134" width="15.28515625" style="35" customWidth="1"/>
    <col min="16135" max="16135" width="35.7109375" style="35" customWidth="1"/>
    <col min="16136" max="16136" width="17.7109375" style="35" customWidth="1"/>
    <col min="16137" max="16137" width="15.28515625" style="35" customWidth="1"/>
    <col min="16138" max="16138" width="30.7109375" style="35" customWidth="1"/>
    <col min="16139" max="16384" width="7.5703125" style="35"/>
  </cols>
  <sheetData>
    <row r="1" spans="1:10" ht="18.75" x14ac:dyDescent="0.25">
      <c r="J1" s="1760" t="s">
        <v>2406</v>
      </c>
    </row>
    <row r="2" spans="1:10" ht="18" customHeight="1" x14ac:dyDescent="0.25">
      <c r="A2" s="2359" t="s">
        <v>2097</v>
      </c>
      <c r="B2" s="2359"/>
      <c r="C2" s="2359"/>
      <c r="D2" s="2359"/>
      <c r="E2" s="2359"/>
      <c r="F2" s="2359"/>
      <c r="G2" s="2359"/>
      <c r="H2" s="2359"/>
      <c r="I2" s="2359"/>
      <c r="J2" s="2359"/>
    </row>
    <row r="3" spans="1:10" ht="18" customHeight="1" x14ac:dyDescent="0.25">
      <c r="A3" s="2359" t="s">
        <v>73</v>
      </c>
      <c r="B3" s="2359"/>
      <c r="C3" s="2359"/>
      <c r="D3" s="2359"/>
      <c r="E3" s="2359"/>
      <c r="F3" s="2359"/>
      <c r="G3" s="2359"/>
      <c r="H3" s="2359"/>
      <c r="I3" s="2359"/>
      <c r="J3" s="2359"/>
    </row>
    <row r="4" spans="1:10" ht="18.75" x14ac:dyDescent="0.3">
      <c r="A4" s="2358" t="s">
        <v>244</v>
      </c>
      <c r="B4" s="2358"/>
      <c r="C4" s="2358"/>
      <c r="D4" s="2358"/>
      <c r="E4" s="2358"/>
      <c r="F4" s="2358"/>
      <c r="G4" s="2358"/>
      <c r="H4" s="2358"/>
      <c r="I4" s="2358"/>
      <c r="J4" s="2358"/>
    </row>
    <row r="5" spans="1:10" ht="18.75" x14ac:dyDescent="0.25">
      <c r="A5" s="2359" t="s">
        <v>1635</v>
      </c>
      <c r="B5" s="2359"/>
      <c r="C5" s="2359"/>
      <c r="D5" s="2359"/>
      <c r="E5" s="2359"/>
      <c r="F5" s="2359"/>
      <c r="G5" s="2359"/>
      <c r="H5" s="2359"/>
      <c r="I5" s="2359"/>
      <c r="J5" s="2359"/>
    </row>
    <row r="6" spans="1:10" ht="18.75" x14ac:dyDescent="0.25">
      <c r="A6" s="2359"/>
      <c r="B6" s="2359"/>
      <c r="C6" s="2359"/>
      <c r="D6" s="2359"/>
      <c r="E6" s="2359"/>
      <c r="F6" s="2359"/>
      <c r="G6" s="2359"/>
      <c r="H6" s="2359"/>
      <c r="I6" s="2359"/>
      <c r="J6" s="2359"/>
    </row>
    <row r="7" spans="1:10" ht="137.25" customHeight="1" x14ac:dyDescent="0.25">
      <c r="A7" s="1188" t="s">
        <v>1</v>
      </c>
      <c r="B7" s="1189" t="s">
        <v>2</v>
      </c>
      <c r="C7" s="1189" t="s">
        <v>3</v>
      </c>
      <c r="D7" s="1263" t="s">
        <v>1225</v>
      </c>
      <c r="E7" s="1191" t="s">
        <v>1636</v>
      </c>
      <c r="F7" s="1191" t="s">
        <v>4</v>
      </c>
      <c r="G7" s="1189" t="s">
        <v>5</v>
      </c>
      <c r="H7" s="1189" t="s">
        <v>1637</v>
      </c>
      <c r="I7" s="1189" t="s">
        <v>6</v>
      </c>
      <c r="J7" s="1189" t="s">
        <v>7</v>
      </c>
    </row>
    <row r="8" spans="1:10" s="36" customFormat="1" ht="20.25" customHeight="1" x14ac:dyDescent="0.25">
      <c r="A8" s="1188">
        <v>1</v>
      </c>
      <c r="B8" s="1264">
        <v>2</v>
      </c>
      <c r="C8" s="1264">
        <v>3</v>
      </c>
      <c r="D8" s="1264">
        <v>4</v>
      </c>
      <c r="E8" s="1264">
        <v>5</v>
      </c>
      <c r="F8" s="1264">
        <v>6</v>
      </c>
      <c r="G8" s="1264">
        <v>7</v>
      </c>
      <c r="H8" s="1264">
        <v>8</v>
      </c>
      <c r="I8" s="1264">
        <v>9</v>
      </c>
      <c r="J8" s="1189">
        <v>10</v>
      </c>
    </row>
    <row r="9" spans="1:10" s="36" customFormat="1" ht="20.25" customHeight="1" x14ac:dyDescent="0.25">
      <c r="A9" s="2673" t="s">
        <v>245</v>
      </c>
      <c r="B9" s="2673"/>
      <c r="C9" s="2673"/>
      <c r="D9" s="2673"/>
      <c r="E9" s="2673"/>
      <c r="F9" s="2673"/>
      <c r="G9" s="2673"/>
      <c r="H9" s="2673"/>
      <c r="I9" s="2673"/>
      <c r="J9" s="2673"/>
    </row>
    <row r="10" spans="1:10" s="36" customFormat="1" ht="22.5" customHeight="1" x14ac:dyDescent="0.25">
      <c r="A10" s="2674" t="s">
        <v>9</v>
      </c>
      <c r="B10" s="2675" t="s">
        <v>246</v>
      </c>
      <c r="C10" s="1237" t="s">
        <v>15</v>
      </c>
      <c r="D10" s="1265">
        <f>D11</f>
        <v>333900.95699999999</v>
      </c>
      <c r="E10" s="1265">
        <f>E11</f>
        <v>332412.40800000005</v>
      </c>
      <c r="F10" s="1265">
        <f>E10/D10*100</f>
        <v>99.554194449343868</v>
      </c>
      <c r="G10" s="1265"/>
      <c r="H10" s="1265">
        <f>H11</f>
        <v>332412.41400000005</v>
      </c>
      <c r="I10" s="1265">
        <f>H10/D10*100</f>
        <v>99.554196246283908</v>
      </c>
      <c r="J10" s="2433"/>
    </row>
    <row r="11" spans="1:10" s="11" customFormat="1" ht="93.75" x14ac:dyDescent="0.25">
      <c r="A11" s="2674"/>
      <c r="B11" s="2675"/>
      <c r="C11" s="1237" t="s">
        <v>19</v>
      </c>
      <c r="D11" s="1265">
        <f>D12+D18+D19+D31</f>
        <v>333900.95699999999</v>
      </c>
      <c r="E11" s="1265">
        <f>E12+E18+E19+E31</f>
        <v>332412.40800000005</v>
      </c>
      <c r="F11" s="1265">
        <f t="shared" ref="F11:F36" si="0">E11/D11*100</f>
        <v>99.554194449343868</v>
      </c>
      <c r="G11" s="1265"/>
      <c r="H11" s="1265">
        <f>H12+H18+H19+H31+Q31</f>
        <v>332412.41400000005</v>
      </c>
      <c r="I11" s="1265">
        <f t="shared" ref="I11:I16" si="1">H11/D11*100</f>
        <v>99.554196246283908</v>
      </c>
      <c r="J11" s="2433"/>
    </row>
    <row r="12" spans="1:10" s="11" customFormat="1" ht="130.5" customHeight="1" x14ac:dyDescent="0.25">
      <c r="A12" s="1266" t="s">
        <v>10</v>
      </c>
      <c r="B12" s="1267" t="s">
        <v>420</v>
      </c>
      <c r="C12" s="1268" t="s">
        <v>19</v>
      </c>
      <c r="D12" s="1269">
        <v>284134.13799999998</v>
      </c>
      <c r="E12" s="1269">
        <v>284066.49400000001</v>
      </c>
      <c r="F12" s="1269">
        <f t="shared" si="0"/>
        <v>99.976192934620215</v>
      </c>
      <c r="G12" s="1268" t="s">
        <v>2098</v>
      </c>
      <c r="H12" s="1269">
        <v>284066.5</v>
      </c>
      <c r="I12" s="1269">
        <f t="shared" si="1"/>
        <v>99.976195046298884</v>
      </c>
      <c r="J12" s="1270"/>
    </row>
    <row r="13" spans="1:10" ht="93.75" hidden="1" customHeight="1" x14ac:dyDescent="0.25">
      <c r="A13" s="1271" t="s">
        <v>77</v>
      </c>
      <c r="B13" s="1272" t="s">
        <v>421</v>
      </c>
      <c r="C13" s="1268" t="s">
        <v>19</v>
      </c>
      <c r="D13" s="1269">
        <v>0</v>
      </c>
      <c r="E13" s="1269">
        <v>0</v>
      </c>
      <c r="F13" s="1269">
        <v>0</v>
      </c>
      <c r="G13" s="1270" t="s">
        <v>435</v>
      </c>
      <c r="H13" s="1269">
        <f t="shared" ref="H13:H17" si="2">E13</f>
        <v>0</v>
      </c>
      <c r="I13" s="1269">
        <v>0</v>
      </c>
      <c r="J13" s="1273"/>
    </row>
    <row r="14" spans="1:10" ht="95.25" hidden="1" customHeight="1" x14ac:dyDescent="0.25">
      <c r="A14" s="1271" t="s">
        <v>78</v>
      </c>
      <c r="B14" s="1272" t="s">
        <v>422</v>
      </c>
      <c r="C14" s="1268" t="s">
        <v>19</v>
      </c>
      <c r="D14" s="1269">
        <v>15394</v>
      </c>
      <c r="E14" s="1269">
        <v>3848.5</v>
      </c>
      <c r="F14" s="1269">
        <f>E14/D14*100</f>
        <v>25</v>
      </c>
      <c r="G14" s="1270" t="s">
        <v>640</v>
      </c>
      <c r="H14" s="1269">
        <f t="shared" si="2"/>
        <v>3848.5</v>
      </c>
      <c r="I14" s="1269">
        <f t="shared" si="1"/>
        <v>25</v>
      </c>
      <c r="J14" s="1273"/>
    </row>
    <row r="15" spans="1:10" ht="90.75" hidden="1" customHeight="1" x14ac:dyDescent="0.25">
      <c r="A15" s="1271" t="s">
        <v>247</v>
      </c>
      <c r="B15" s="1274" t="s">
        <v>423</v>
      </c>
      <c r="C15" s="1268" t="s">
        <v>19</v>
      </c>
      <c r="D15" s="1269">
        <v>210625.5</v>
      </c>
      <c r="E15" s="1269">
        <v>52656.4</v>
      </c>
      <c r="F15" s="1269">
        <f t="shared" si="0"/>
        <v>25.000011869408024</v>
      </c>
      <c r="G15" s="1270" t="s">
        <v>547</v>
      </c>
      <c r="H15" s="1269">
        <f t="shared" si="2"/>
        <v>52656.4</v>
      </c>
      <c r="I15" s="1269">
        <f t="shared" si="1"/>
        <v>25.000011869408024</v>
      </c>
      <c r="J15" s="1273"/>
    </row>
    <row r="16" spans="1:10" ht="98.25" hidden="1" customHeight="1" x14ac:dyDescent="0.25">
      <c r="A16" s="1271" t="s">
        <v>248</v>
      </c>
      <c r="B16" s="1274" t="s">
        <v>424</v>
      </c>
      <c r="C16" s="1268" t="s">
        <v>19</v>
      </c>
      <c r="D16" s="1269">
        <v>28700.3</v>
      </c>
      <c r="E16" s="1269">
        <v>7175</v>
      </c>
      <c r="F16" s="1269">
        <f t="shared" si="0"/>
        <v>24.99973867868977</v>
      </c>
      <c r="G16" s="1270" t="s">
        <v>641</v>
      </c>
      <c r="H16" s="1269">
        <f t="shared" si="2"/>
        <v>7175</v>
      </c>
      <c r="I16" s="1269">
        <f t="shared" si="1"/>
        <v>24.99973867868977</v>
      </c>
      <c r="J16" s="1273"/>
    </row>
    <row r="17" spans="1:10" ht="93.75" hidden="1" customHeight="1" x14ac:dyDescent="0.25">
      <c r="A17" s="1271" t="s">
        <v>583</v>
      </c>
      <c r="B17" s="1274" t="s">
        <v>584</v>
      </c>
      <c r="C17" s="1268" t="s">
        <v>19</v>
      </c>
      <c r="D17" s="1269">
        <v>0</v>
      </c>
      <c r="E17" s="1269">
        <v>0</v>
      </c>
      <c r="F17" s="1269">
        <v>0</v>
      </c>
      <c r="G17" s="1270"/>
      <c r="H17" s="1269">
        <f t="shared" si="2"/>
        <v>0</v>
      </c>
      <c r="I17" s="1269">
        <v>0</v>
      </c>
      <c r="J17" s="1273" t="s">
        <v>642</v>
      </c>
    </row>
    <row r="18" spans="1:10" ht="113.25" customHeight="1" x14ac:dyDescent="0.25">
      <c r="A18" s="1266" t="s">
        <v>11</v>
      </c>
      <c r="B18" s="1274" t="s">
        <v>1375</v>
      </c>
      <c r="C18" s="1268" t="s">
        <v>19</v>
      </c>
      <c r="D18" s="1269">
        <v>16988.412</v>
      </c>
      <c r="E18" s="1269">
        <v>16988.412</v>
      </c>
      <c r="F18" s="1269">
        <f>E18/D18*100</f>
        <v>100</v>
      </c>
      <c r="G18" s="1270" t="s">
        <v>2099</v>
      </c>
      <c r="H18" s="1269">
        <f>E18</f>
        <v>16988.412</v>
      </c>
      <c r="I18" s="1269">
        <f>H18/D18*100</f>
        <v>100</v>
      </c>
      <c r="J18" s="1270"/>
    </row>
    <row r="19" spans="1:10" ht="21" customHeight="1" x14ac:dyDescent="0.25">
      <c r="A19" s="2676" t="s">
        <v>11</v>
      </c>
      <c r="B19" s="2677" t="s">
        <v>1377</v>
      </c>
      <c r="C19" s="2678" t="s">
        <v>19</v>
      </c>
      <c r="D19" s="2679">
        <v>22108.417000000001</v>
      </c>
      <c r="E19" s="2679">
        <v>21968.312999999998</v>
      </c>
      <c r="F19" s="2679">
        <f>E19/D19*100</f>
        <v>99.366286604780413</v>
      </c>
      <c r="G19" s="2680" t="s">
        <v>2100</v>
      </c>
      <c r="H19" s="2679">
        <f>E19</f>
        <v>21968.312999999998</v>
      </c>
      <c r="I19" s="2679">
        <f>H19/D19*100</f>
        <v>99.366286604780413</v>
      </c>
      <c r="J19" s="2680"/>
    </row>
    <row r="20" spans="1:10" ht="72.75" customHeight="1" x14ac:dyDescent="0.25">
      <c r="A20" s="2676"/>
      <c r="B20" s="2677"/>
      <c r="C20" s="2678"/>
      <c r="D20" s="2679"/>
      <c r="E20" s="2679"/>
      <c r="F20" s="2679"/>
      <c r="G20" s="2680"/>
      <c r="H20" s="2679"/>
      <c r="I20" s="2679"/>
      <c r="J20" s="2680"/>
    </row>
    <row r="21" spans="1:10" ht="102.75" hidden="1" customHeight="1" x14ac:dyDescent="0.25">
      <c r="A21" s="1275" t="s">
        <v>31</v>
      </c>
      <c r="B21" s="1276" t="s">
        <v>425</v>
      </c>
      <c r="C21" s="1201" t="s">
        <v>19</v>
      </c>
      <c r="D21" s="1190">
        <v>14550.3</v>
      </c>
      <c r="E21" s="1190">
        <v>0</v>
      </c>
      <c r="F21" s="1190">
        <f>E21/D21*100</f>
        <v>0</v>
      </c>
      <c r="G21" s="1212" t="s">
        <v>643</v>
      </c>
      <c r="H21" s="1190">
        <f t="shared" ref="H21:I38" si="3">E21</f>
        <v>0</v>
      </c>
      <c r="I21" s="1190">
        <f>H21/D21*100</f>
        <v>0</v>
      </c>
      <c r="J21" s="1212" t="s">
        <v>644</v>
      </c>
    </row>
    <row r="22" spans="1:10" ht="62.25" hidden="1" customHeight="1" x14ac:dyDescent="0.25">
      <c r="A22" s="1275" t="s">
        <v>33</v>
      </c>
      <c r="B22" s="1276" t="s">
        <v>426</v>
      </c>
      <c r="C22" s="1201" t="s">
        <v>20</v>
      </c>
      <c r="D22" s="1190">
        <v>0</v>
      </c>
      <c r="E22" s="1190">
        <v>0</v>
      </c>
      <c r="F22" s="1190">
        <v>0</v>
      </c>
      <c r="G22" s="1212"/>
      <c r="H22" s="1190">
        <f t="shared" si="3"/>
        <v>0</v>
      </c>
      <c r="I22" s="1190">
        <v>0</v>
      </c>
      <c r="J22" s="1212" t="s">
        <v>642</v>
      </c>
    </row>
    <row r="23" spans="1:10" ht="90" hidden="1" customHeight="1" x14ac:dyDescent="0.25">
      <c r="A23" s="1275" t="s">
        <v>35</v>
      </c>
      <c r="B23" s="1276" t="s">
        <v>585</v>
      </c>
      <c r="C23" s="1201" t="s">
        <v>19</v>
      </c>
      <c r="D23" s="1190">
        <v>0</v>
      </c>
      <c r="E23" s="1190">
        <v>0</v>
      </c>
      <c r="F23" s="1190">
        <v>0</v>
      </c>
      <c r="G23" s="1212"/>
      <c r="H23" s="1190">
        <f t="shared" si="3"/>
        <v>0</v>
      </c>
      <c r="I23" s="1190">
        <v>0</v>
      </c>
      <c r="J23" s="1212" t="s">
        <v>642</v>
      </c>
    </row>
    <row r="24" spans="1:10" ht="81" hidden="1" customHeight="1" x14ac:dyDescent="0.25">
      <c r="A24" s="1275" t="s">
        <v>37</v>
      </c>
      <c r="B24" s="1276" t="s">
        <v>427</v>
      </c>
      <c r="C24" s="1201" t="s">
        <v>20</v>
      </c>
      <c r="D24" s="1190">
        <v>0</v>
      </c>
      <c r="E24" s="1190">
        <v>0</v>
      </c>
      <c r="F24" s="1190">
        <v>0</v>
      </c>
      <c r="G24" s="1212"/>
      <c r="H24" s="1190">
        <f t="shared" si="3"/>
        <v>0</v>
      </c>
      <c r="I24" s="1190">
        <v>0</v>
      </c>
      <c r="J24" s="1212" t="s">
        <v>642</v>
      </c>
    </row>
    <row r="25" spans="1:10" ht="120" hidden="1" customHeight="1" x14ac:dyDescent="0.25">
      <c r="A25" s="1275" t="s">
        <v>548</v>
      </c>
      <c r="B25" s="1276" t="s">
        <v>645</v>
      </c>
      <c r="C25" s="1201" t="s">
        <v>19</v>
      </c>
      <c r="D25" s="1190">
        <v>5500</v>
      </c>
      <c r="E25" s="1190">
        <v>543.1</v>
      </c>
      <c r="F25" s="1190">
        <f t="shared" si="0"/>
        <v>9.874545454545455</v>
      </c>
      <c r="G25" s="1212" t="s">
        <v>646</v>
      </c>
      <c r="H25" s="1190">
        <f t="shared" si="3"/>
        <v>543.1</v>
      </c>
      <c r="I25" s="1190">
        <f t="shared" ref="I25:I36" si="4">H25/D25*100</f>
        <v>9.874545454545455</v>
      </c>
      <c r="J25" s="1212" t="s">
        <v>976</v>
      </c>
    </row>
    <row r="26" spans="1:10" ht="96" hidden="1" customHeight="1" x14ac:dyDescent="0.25">
      <c r="A26" s="1275" t="s">
        <v>549</v>
      </c>
      <c r="B26" s="1276" t="s">
        <v>648</v>
      </c>
      <c r="C26" s="1201" t="s">
        <v>19</v>
      </c>
      <c r="D26" s="1190">
        <v>11500</v>
      </c>
      <c r="E26" s="1190">
        <v>1775.5</v>
      </c>
      <c r="F26" s="1190">
        <f t="shared" si="0"/>
        <v>15.439130434782609</v>
      </c>
      <c r="G26" s="1212" t="s">
        <v>646</v>
      </c>
      <c r="H26" s="1190">
        <f t="shared" si="3"/>
        <v>1775.5</v>
      </c>
      <c r="I26" s="1190">
        <f t="shared" si="4"/>
        <v>15.439130434782609</v>
      </c>
      <c r="J26" s="1212" t="s">
        <v>647</v>
      </c>
    </row>
    <row r="27" spans="1:10" ht="103.5" hidden="1" customHeight="1" x14ac:dyDescent="0.25">
      <c r="A27" s="1275" t="s">
        <v>550</v>
      </c>
      <c r="B27" s="1276" t="s">
        <v>649</v>
      </c>
      <c r="C27" s="1201" t="s">
        <v>19</v>
      </c>
      <c r="D27" s="1190">
        <v>511.6</v>
      </c>
      <c r="E27" s="1190">
        <v>0</v>
      </c>
      <c r="F27" s="1190">
        <f t="shared" si="0"/>
        <v>0</v>
      </c>
      <c r="G27" s="1212"/>
      <c r="H27" s="1190">
        <f t="shared" si="3"/>
        <v>0</v>
      </c>
      <c r="I27" s="1190">
        <f t="shared" si="4"/>
        <v>0</v>
      </c>
      <c r="J27" s="1212" t="s">
        <v>644</v>
      </c>
    </row>
    <row r="28" spans="1:10" ht="96" hidden="1" customHeight="1" x14ac:dyDescent="0.25">
      <c r="A28" s="1275" t="s">
        <v>650</v>
      </c>
      <c r="B28" s="1276" t="s">
        <v>804</v>
      </c>
      <c r="C28" s="1201" t="s">
        <v>19</v>
      </c>
      <c r="D28" s="1190">
        <v>1950</v>
      </c>
      <c r="E28" s="1190">
        <v>0</v>
      </c>
      <c r="F28" s="1190">
        <f t="shared" si="0"/>
        <v>0</v>
      </c>
      <c r="G28" s="1212"/>
      <c r="H28" s="1190">
        <f t="shared" si="3"/>
        <v>0</v>
      </c>
      <c r="I28" s="1190">
        <f t="shared" si="4"/>
        <v>0</v>
      </c>
      <c r="J28" s="1212" t="s">
        <v>651</v>
      </c>
    </row>
    <row r="29" spans="1:10" ht="96.75" hidden="1" customHeight="1" x14ac:dyDescent="0.25">
      <c r="A29" s="1275" t="s">
        <v>652</v>
      </c>
      <c r="B29" s="1276" t="s">
        <v>803</v>
      </c>
      <c r="C29" s="1201" t="s">
        <v>19</v>
      </c>
      <c r="D29" s="1190">
        <v>10000</v>
      </c>
      <c r="E29" s="1190">
        <v>0</v>
      </c>
      <c r="F29" s="1190">
        <f t="shared" si="0"/>
        <v>0</v>
      </c>
      <c r="G29" s="1212"/>
      <c r="H29" s="1190">
        <f t="shared" si="3"/>
        <v>0</v>
      </c>
      <c r="I29" s="1190">
        <f t="shared" si="4"/>
        <v>0</v>
      </c>
      <c r="J29" s="1212" t="s">
        <v>653</v>
      </c>
    </row>
    <row r="30" spans="1:10" ht="1.5" customHeight="1" x14ac:dyDescent="0.25">
      <c r="A30" s="1275" t="s">
        <v>654</v>
      </c>
      <c r="B30" s="1276" t="s">
        <v>655</v>
      </c>
      <c r="C30" s="1201" t="s">
        <v>19</v>
      </c>
      <c r="D30" s="1190">
        <v>12000</v>
      </c>
      <c r="E30" s="1190">
        <v>0</v>
      </c>
      <c r="F30" s="1190">
        <f t="shared" si="0"/>
        <v>0</v>
      </c>
      <c r="G30" s="1212"/>
      <c r="H30" s="1190">
        <f t="shared" si="3"/>
        <v>0</v>
      </c>
      <c r="I30" s="1190">
        <f t="shared" si="4"/>
        <v>0</v>
      </c>
      <c r="J30" s="1212" t="s">
        <v>651</v>
      </c>
    </row>
    <row r="31" spans="1:10" ht="150" x14ac:dyDescent="0.25">
      <c r="A31" s="1277" t="s">
        <v>42</v>
      </c>
      <c r="B31" s="1278" t="s">
        <v>1378</v>
      </c>
      <c r="C31" s="1201" t="s">
        <v>19</v>
      </c>
      <c r="D31" s="1190">
        <v>10669.99</v>
      </c>
      <c r="E31" s="1190">
        <v>9389.1890000000003</v>
      </c>
      <c r="F31" s="1190">
        <f t="shared" si="0"/>
        <v>87.996230549419451</v>
      </c>
      <c r="G31" s="1201" t="s">
        <v>2101</v>
      </c>
      <c r="H31" s="1190">
        <f t="shared" si="3"/>
        <v>9389.1890000000003</v>
      </c>
      <c r="I31" s="1190">
        <f t="shared" si="4"/>
        <v>87.996230549419451</v>
      </c>
      <c r="J31" s="1201" t="s">
        <v>2102</v>
      </c>
    </row>
    <row r="32" spans="1:10" ht="409.5" hidden="1" customHeight="1" x14ac:dyDescent="0.25">
      <c r="A32" s="2681" t="s">
        <v>80</v>
      </c>
      <c r="B32" s="2682" t="s">
        <v>428</v>
      </c>
      <c r="C32" s="2434" t="s">
        <v>19</v>
      </c>
      <c r="D32" s="2451">
        <v>6340</v>
      </c>
      <c r="E32" s="2451">
        <v>971.1</v>
      </c>
      <c r="F32" s="2451">
        <f t="shared" si="0"/>
        <v>15.317034700315457</v>
      </c>
      <c r="G32" s="2435" t="s">
        <v>667</v>
      </c>
      <c r="H32" s="2451">
        <f t="shared" si="3"/>
        <v>971.1</v>
      </c>
      <c r="I32" s="2451">
        <f t="shared" si="4"/>
        <v>15.317034700315457</v>
      </c>
      <c r="J32" s="2434"/>
    </row>
    <row r="33" spans="1:10" ht="69" hidden="1" customHeight="1" x14ac:dyDescent="0.25">
      <c r="A33" s="2681"/>
      <c r="B33" s="2682"/>
      <c r="C33" s="2434"/>
      <c r="D33" s="2451"/>
      <c r="E33" s="2451"/>
      <c r="F33" s="2451"/>
      <c r="G33" s="2435"/>
      <c r="H33" s="2451"/>
      <c r="I33" s="2451"/>
      <c r="J33" s="2434"/>
    </row>
    <row r="34" spans="1:10" s="11" customFormat="1" ht="252" hidden="1" customHeight="1" x14ac:dyDescent="0.25">
      <c r="A34" s="1205" t="s">
        <v>205</v>
      </c>
      <c r="B34" s="1278" t="s">
        <v>429</v>
      </c>
      <c r="C34" s="1279" t="s">
        <v>19</v>
      </c>
      <c r="D34" s="1190">
        <v>565</v>
      </c>
      <c r="E34" s="1190">
        <v>98</v>
      </c>
      <c r="F34" s="1190">
        <f t="shared" si="0"/>
        <v>17.345132743362832</v>
      </c>
      <c r="G34" s="1212" t="s">
        <v>668</v>
      </c>
      <c r="H34" s="1190">
        <f t="shared" si="3"/>
        <v>98</v>
      </c>
      <c r="I34" s="1190">
        <f t="shared" si="4"/>
        <v>17.345132743362832</v>
      </c>
      <c r="J34" s="1279"/>
    </row>
    <row r="35" spans="1:10" ht="213.75" hidden="1" customHeight="1" x14ac:dyDescent="0.25">
      <c r="A35" s="1275" t="s">
        <v>206</v>
      </c>
      <c r="B35" s="1278" t="s">
        <v>430</v>
      </c>
      <c r="C35" s="1201" t="s">
        <v>19</v>
      </c>
      <c r="D35" s="1190">
        <v>30</v>
      </c>
      <c r="E35" s="1190">
        <v>0</v>
      </c>
      <c r="F35" s="1190">
        <f t="shared" si="0"/>
        <v>0</v>
      </c>
      <c r="G35" s="1212"/>
      <c r="H35" s="1190">
        <f t="shared" si="3"/>
        <v>0</v>
      </c>
      <c r="I35" s="1190">
        <f t="shared" si="4"/>
        <v>0</v>
      </c>
      <c r="J35" s="1212" t="s">
        <v>977</v>
      </c>
    </row>
    <row r="36" spans="1:10" ht="140.25" hidden="1" customHeight="1" x14ac:dyDescent="0.25">
      <c r="A36" s="1275" t="s">
        <v>207</v>
      </c>
      <c r="B36" s="1278" t="s">
        <v>431</v>
      </c>
      <c r="C36" s="1201" t="s">
        <v>19</v>
      </c>
      <c r="D36" s="1190">
        <v>900</v>
      </c>
      <c r="E36" s="1190">
        <v>0</v>
      </c>
      <c r="F36" s="1190">
        <f t="shared" si="0"/>
        <v>0</v>
      </c>
      <c r="G36" s="1212"/>
      <c r="H36" s="1190">
        <f t="shared" si="3"/>
        <v>0</v>
      </c>
      <c r="I36" s="1190">
        <f t="shared" si="4"/>
        <v>0</v>
      </c>
      <c r="J36" s="1212" t="s">
        <v>656</v>
      </c>
    </row>
    <row r="37" spans="1:10" ht="3" hidden="1" customHeight="1" x14ac:dyDescent="0.25">
      <c r="A37" s="1275" t="s">
        <v>82</v>
      </c>
      <c r="B37" s="1278" t="s">
        <v>432</v>
      </c>
      <c r="C37" s="1201" t="s">
        <v>19</v>
      </c>
      <c r="D37" s="1190">
        <v>0</v>
      </c>
      <c r="E37" s="1190">
        <v>0</v>
      </c>
      <c r="F37" s="1190">
        <v>0</v>
      </c>
      <c r="G37" s="1212"/>
      <c r="H37" s="1190">
        <f t="shared" si="3"/>
        <v>0</v>
      </c>
      <c r="I37" s="1190">
        <v>0</v>
      </c>
      <c r="J37" s="1212" t="s">
        <v>642</v>
      </c>
    </row>
    <row r="38" spans="1:10" ht="98.25" customHeight="1" x14ac:dyDescent="0.25">
      <c r="A38" s="1280" t="s">
        <v>12</v>
      </c>
      <c r="B38" s="1281" t="s">
        <v>1379</v>
      </c>
      <c r="C38" s="1237" t="s">
        <v>19</v>
      </c>
      <c r="D38" s="1282">
        <v>0</v>
      </c>
      <c r="E38" s="1282">
        <v>0</v>
      </c>
      <c r="F38" s="1282">
        <v>0</v>
      </c>
      <c r="G38" s="1283"/>
      <c r="H38" s="1282">
        <f t="shared" si="3"/>
        <v>0</v>
      </c>
      <c r="I38" s="1282">
        <f t="shared" si="3"/>
        <v>0</v>
      </c>
      <c r="J38" s="1221" t="s">
        <v>1376</v>
      </c>
    </row>
    <row r="39" spans="1:10" ht="18.75" x14ac:dyDescent="0.25">
      <c r="A39" s="2433"/>
      <c r="B39" s="2433" t="s">
        <v>39</v>
      </c>
      <c r="C39" s="1237" t="s">
        <v>15</v>
      </c>
      <c r="D39" s="1265">
        <f>D40</f>
        <v>333900.95699999999</v>
      </c>
      <c r="E39" s="1265">
        <f>E40</f>
        <v>332412.40800000005</v>
      </c>
      <c r="F39" s="1265">
        <f>E39/D39*100</f>
        <v>99.554194449343868</v>
      </c>
      <c r="G39" s="1265"/>
      <c r="H39" s="1265">
        <f>H40</f>
        <v>332412.40800000005</v>
      </c>
      <c r="I39" s="1265">
        <f>H39/D39*100</f>
        <v>99.554194449343868</v>
      </c>
      <c r="J39" s="1239"/>
    </row>
    <row r="40" spans="1:10" ht="93.75" x14ac:dyDescent="0.25">
      <c r="A40" s="2433"/>
      <c r="B40" s="2433"/>
      <c r="C40" s="1237" t="s">
        <v>19</v>
      </c>
      <c r="D40" s="1265">
        <f>D11+D38</f>
        <v>333900.95699999999</v>
      </c>
      <c r="E40" s="1265">
        <f>E11</f>
        <v>332412.40800000005</v>
      </c>
      <c r="F40" s="1265">
        <f>E40/D40*100</f>
        <v>99.554194449343868</v>
      </c>
      <c r="G40" s="1265"/>
      <c r="H40" s="1265">
        <f>E40</f>
        <v>332412.40800000005</v>
      </c>
      <c r="I40" s="1265">
        <f>H40/D40*100</f>
        <v>99.554194449343868</v>
      </c>
      <c r="J40" s="1239"/>
    </row>
    <row r="41" spans="1:10" ht="18.75" x14ac:dyDescent="0.25">
      <c r="A41" s="2433" t="s">
        <v>1380</v>
      </c>
      <c r="B41" s="2433"/>
      <c r="C41" s="2433"/>
      <c r="D41" s="2433"/>
      <c r="E41" s="2433"/>
      <c r="F41" s="2433"/>
      <c r="G41" s="2433"/>
      <c r="H41" s="2433"/>
      <c r="I41" s="2433"/>
      <c r="J41" s="2433"/>
    </row>
    <row r="42" spans="1:10" ht="26.25" customHeight="1" x14ac:dyDescent="0.25">
      <c r="A42" s="2674" t="s">
        <v>9</v>
      </c>
      <c r="B42" s="2675" t="s">
        <v>433</v>
      </c>
      <c r="C42" s="1229" t="s">
        <v>15</v>
      </c>
      <c r="D42" s="1265"/>
      <c r="E42" s="1265"/>
      <c r="F42" s="1265"/>
      <c r="G42" s="1265"/>
      <c r="H42" s="1265"/>
      <c r="I42" s="1265"/>
      <c r="J42" s="1265"/>
    </row>
    <row r="43" spans="1:10" ht="98.25" customHeight="1" x14ac:dyDescent="0.25">
      <c r="A43" s="2674"/>
      <c r="B43" s="2675"/>
      <c r="C43" s="1237" t="s">
        <v>19</v>
      </c>
      <c r="D43" s="1265">
        <f>D44+D45</f>
        <v>215088.60699999999</v>
      </c>
      <c r="E43" s="1265">
        <f>E44</f>
        <v>215088.60699999999</v>
      </c>
      <c r="F43" s="1265">
        <f t="shared" ref="F43:F44" si="5">E43/D43*100</f>
        <v>100</v>
      </c>
      <c r="G43" s="1239"/>
      <c r="H43" s="1265">
        <f>H44</f>
        <v>215088.60699999999</v>
      </c>
      <c r="I43" s="1265">
        <f>H43/D43*100</f>
        <v>100</v>
      </c>
      <c r="J43" s="1284"/>
    </row>
    <row r="44" spans="1:10" ht="115.5" customHeight="1" x14ac:dyDescent="0.25">
      <c r="A44" s="1285" t="s">
        <v>21</v>
      </c>
      <c r="B44" s="1278" t="s">
        <v>434</v>
      </c>
      <c r="C44" s="1201" t="s">
        <v>19</v>
      </c>
      <c r="D44" s="1190">
        <v>215088.60699999999</v>
      </c>
      <c r="E44" s="1190">
        <v>215088.60699999999</v>
      </c>
      <c r="F44" s="1190">
        <f t="shared" si="5"/>
        <v>100</v>
      </c>
      <c r="G44" s="1201" t="s">
        <v>1381</v>
      </c>
      <c r="H44" s="1190">
        <f>E44</f>
        <v>215088.60699999999</v>
      </c>
      <c r="I44" s="1190">
        <f>H44/D44*100</f>
        <v>100</v>
      </c>
      <c r="J44" s="1201"/>
    </row>
    <row r="45" spans="1:10" ht="117.75" customHeight="1" x14ac:dyDescent="0.25">
      <c r="A45" s="1285" t="s">
        <v>26</v>
      </c>
      <c r="B45" s="1276" t="s">
        <v>1382</v>
      </c>
      <c r="C45" s="1201" t="s">
        <v>19</v>
      </c>
      <c r="D45" s="1190">
        <v>0</v>
      </c>
      <c r="E45" s="1190">
        <v>0</v>
      </c>
      <c r="F45" s="1190">
        <v>0</v>
      </c>
      <c r="G45" s="1230"/>
      <c r="H45" s="1190">
        <f t="shared" ref="H45" si="6">E45</f>
        <v>0</v>
      </c>
      <c r="I45" s="1190">
        <v>0</v>
      </c>
      <c r="J45" s="1201"/>
    </row>
    <row r="46" spans="1:10" ht="96.75" customHeight="1" x14ac:dyDescent="0.25">
      <c r="A46" s="1286" t="s">
        <v>12</v>
      </c>
      <c r="B46" s="1287" t="s">
        <v>1548</v>
      </c>
      <c r="C46" s="1237" t="s">
        <v>16</v>
      </c>
      <c r="D46" s="1265">
        <f>D47</f>
        <v>5053</v>
      </c>
      <c r="E46" s="1265">
        <f t="shared" ref="E46:H46" si="7">E47</f>
        <v>5053</v>
      </c>
      <c r="F46" s="1265">
        <f t="shared" ref="F46:F52" si="8">E46/D46*100</f>
        <v>100</v>
      </c>
      <c r="G46" s="1229"/>
      <c r="H46" s="1265">
        <f t="shared" si="7"/>
        <v>5053</v>
      </c>
      <c r="I46" s="1265">
        <f t="shared" ref="I46:I48" si="9">H46/D46*100</f>
        <v>100</v>
      </c>
      <c r="J46" s="1237"/>
    </row>
    <row r="47" spans="1:10" ht="117.75" customHeight="1" x14ac:dyDescent="0.25">
      <c r="A47" s="1285" t="s">
        <v>13</v>
      </c>
      <c r="B47" s="1272" t="s">
        <v>1549</v>
      </c>
      <c r="C47" s="1201" t="s">
        <v>16</v>
      </c>
      <c r="D47" s="1190">
        <v>5053</v>
      </c>
      <c r="E47" s="1190">
        <v>5053</v>
      </c>
      <c r="F47" s="1190">
        <f t="shared" si="8"/>
        <v>100</v>
      </c>
      <c r="G47" s="1230" t="s">
        <v>2103</v>
      </c>
      <c r="H47" s="1190">
        <v>5053</v>
      </c>
      <c r="I47" s="1190">
        <f t="shared" si="9"/>
        <v>100</v>
      </c>
      <c r="J47" s="1201"/>
    </row>
    <row r="48" spans="1:10" ht="26.25" customHeight="1" x14ac:dyDescent="0.25">
      <c r="A48" s="2433"/>
      <c r="B48" s="2433" t="s">
        <v>64</v>
      </c>
      <c r="C48" s="1232" t="s">
        <v>15</v>
      </c>
      <c r="D48" s="1265">
        <f>D50+D49</f>
        <v>220141.60699999999</v>
      </c>
      <c r="E48" s="1265">
        <f>E50+E49</f>
        <v>220141.60699999999</v>
      </c>
      <c r="F48" s="1265">
        <f t="shared" si="8"/>
        <v>100</v>
      </c>
      <c r="G48" s="2451"/>
      <c r="H48" s="1265">
        <f>H50+H49</f>
        <v>220141.60699999999</v>
      </c>
      <c r="I48" s="1265">
        <f t="shared" si="9"/>
        <v>100</v>
      </c>
      <c r="J48" s="2451"/>
    </row>
    <row r="49" spans="1:10" ht="91.5" customHeight="1" x14ac:dyDescent="0.25">
      <c r="A49" s="2433"/>
      <c r="B49" s="2433"/>
      <c r="C49" s="1237" t="s">
        <v>19</v>
      </c>
      <c r="D49" s="1265">
        <f>D43</f>
        <v>215088.60699999999</v>
      </c>
      <c r="E49" s="1265">
        <f>E44+E45</f>
        <v>215088.60699999999</v>
      </c>
      <c r="F49" s="1265">
        <f t="shared" si="8"/>
        <v>100</v>
      </c>
      <c r="G49" s="2451"/>
      <c r="H49" s="1265">
        <f>E49</f>
        <v>215088.60699999999</v>
      </c>
      <c r="I49" s="1265">
        <f>H49/D49*100</f>
        <v>100</v>
      </c>
      <c r="J49" s="2451"/>
    </row>
    <row r="50" spans="1:10" ht="76.5" customHeight="1" x14ac:dyDescent="0.25">
      <c r="A50" s="2433"/>
      <c r="B50" s="2433"/>
      <c r="C50" s="1237" t="s">
        <v>16</v>
      </c>
      <c r="D50" s="1265">
        <f>D46</f>
        <v>5053</v>
      </c>
      <c r="E50" s="1265">
        <f>E47</f>
        <v>5053</v>
      </c>
      <c r="F50" s="1265">
        <f>E50/D50*100</f>
        <v>100</v>
      </c>
      <c r="G50" s="2451"/>
      <c r="H50" s="1265">
        <f>H46</f>
        <v>5053</v>
      </c>
      <c r="I50" s="1265">
        <f>H50/D50*100</f>
        <v>100</v>
      </c>
      <c r="J50" s="2451"/>
    </row>
    <row r="51" spans="1:10" ht="21" customHeight="1" x14ac:dyDescent="0.25">
      <c r="A51" s="2433"/>
      <c r="B51" s="2433" t="s">
        <v>71</v>
      </c>
      <c r="C51" s="1232" t="s">
        <v>15</v>
      </c>
      <c r="D51" s="1265">
        <f>D52+D53</f>
        <v>554042.56400000001</v>
      </c>
      <c r="E51" s="1265">
        <f>E52+E53</f>
        <v>552554.01500000001</v>
      </c>
      <c r="F51" s="1265">
        <f t="shared" si="8"/>
        <v>99.731329486808164</v>
      </c>
      <c r="G51" s="2683"/>
      <c r="H51" s="1265">
        <f>H52+H53</f>
        <v>552554.01500000001</v>
      </c>
      <c r="I51" s="1265">
        <f>H51/D51*100</f>
        <v>99.731329486808164</v>
      </c>
      <c r="J51" s="2433"/>
    </row>
    <row r="52" spans="1:10" ht="93.75" customHeight="1" x14ac:dyDescent="0.25">
      <c r="A52" s="2433"/>
      <c r="B52" s="2433"/>
      <c r="C52" s="1237" t="s">
        <v>19</v>
      </c>
      <c r="D52" s="1265">
        <f>D40+D49</f>
        <v>548989.56400000001</v>
      </c>
      <c r="E52" s="1265">
        <f>E40+E49</f>
        <v>547501.01500000001</v>
      </c>
      <c r="F52" s="1265">
        <f t="shared" si="8"/>
        <v>99.728856594439748</v>
      </c>
      <c r="G52" s="2683"/>
      <c r="H52" s="1265">
        <f>H49+H40</f>
        <v>547501.01500000001</v>
      </c>
      <c r="I52" s="1265">
        <f>H52/D52*100</f>
        <v>99.728856594439748</v>
      </c>
      <c r="J52" s="2433"/>
    </row>
    <row r="53" spans="1:10" ht="75" x14ac:dyDescent="0.25">
      <c r="A53" s="2433"/>
      <c r="B53" s="2433"/>
      <c r="C53" s="1237" t="s">
        <v>16</v>
      </c>
      <c r="D53" s="621">
        <f>D50</f>
        <v>5053</v>
      </c>
      <c r="E53" s="621">
        <f>E50</f>
        <v>5053</v>
      </c>
      <c r="F53" s="621">
        <f>E53/D53*100</f>
        <v>100</v>
      </c>
      <c r="G53" s="2683"/>
      <c r="H53" s="621">
        <f>E53</f>
        <v>5053</v>
      </c>
      <c r="I53" s="621">
        <f>H53/D53*100</f>
        <v>100</v>
      </c>
      <c r="J53" s="2433"/>
    </row>
  </sheetData>
  <mergeCells count="42">
    <mergeCell ref="A51:A53"/>
    <mergeCell ref="B51:B53"/>
    <mergeCell ref="G51:G53"/>
    <mergeCell ref="J51:J53"/>
    <mergeCell ref="A42:A43"/>
    <mergeCell ref="B42:B43"/>
    <mergeCell ref="A48:A50"/>
    <mergeCell ref="B48:B50"/>
    <mergeCell ref="G48:G50"/>
    <mergeCell ref="J48:J50"/>
    <mergeCell ref="A41:J41"/>
    <mergeCell ref="H19:H20"/>
    <mergeCell ref="I19:I20"/>
    <mergeCell ref="J19:J20"/>
    <mergeCell ref="A32:A33"/>
    <mergeCell ref="B32:B33"/>
    <mergeCell ref="C32:C33"/>
    <mergeCell ref="D32:D33"/>
    <mergeCell ref="E32:E33"/>
    <mergeCell ref="F32:F33"/>
    <mergeCell ref="G32:G33"/>
    <mergeCell ref="H32:H33"/>
    <mergeCell ref="I32:I33"/>
    <mergeCell ref="J32:J33"/>
    <mergeCell ref="A39:A40"/>
    <mergeCell ref="B39:B40"/>
    <mergeCell ref="A10:A11"/>
    <mergeCell ref="B10:B11"/>
    <mergeCell ref="J10:J11"/>
    <mergeCell ref="A19:A20"/>
    <mergeCell ref="B19:B20"/>
    <mergeCell ref="C19:C20"/>
    <mergeCell ref="D19:D20"/>
    <mergeCell ref="E19:E20"/>
    <mergeCell ref="F19:F20"/>
    <mergeCell ref="G19:G20"/>
    <mergeCell ref="A9:J9"/>
    <mergeCell ref="A2:J2"/>
    <mergeCell ref="A3:J3"/>
    <mergeCell ref="A4:J4"/>
    <mergeCell ref="A5:J5"/>
    <mergeCell ref="A6:J6"/>
  </mergeCells>
  <pageMargins left="0.78740157480314965" right="0.39370078740157483" top="0.78740157480314965" bottom="0.78740157480314965" header="0" footer="0.39370078740157483"/>
  <pageSetup paperSize="9" scale="62" firstPageNumber="68" fitToWidth="0" fitToHeight="0" orientation="landscape" useFirstPageNumber="1" r:id="rId1"/>
  <headerFooter alignWithMargins="0">
    <oddFooter>&amp;R&amp;"Times New Roman,обычный"&amp;14&amp;P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I29"/>
  <sheetViews>
    <sheetView topLeftCell="A7" zoomScale="63" zoomScaleNormal="63" workbookViewId="0">
      <selection activeCell="O17" sqref="O17"/>
    </sheetView>
  </sheetViews>
  <sheetFormatPr defaultRowHeight="18" x14ac:dyDescent="0.25"/>
  <cols>
    <col min="1" max="1" width="5.7109375" style="1" customWidth="1"/>
    <col min="2" max="2" width="64" style="83" customWidth="1"/>
    <col min="3" max="3" width="11.7109375" style="83" customWidth="1"/>
    <col min="4" max="6" width="15.7109375" style="83" customWidth="1"/>
    <col min="7" max="7" width="70.28515625" style="83" customWidth="1"/>
    <col min="8" max="8" width="19.85546875" style="83" hidden="1" customWidth="1"/>
    <col min="9" max="9" width="11.7109375" style="83" customWidth="1"/>
    <col min="10" max="10" width="45.5703125" style="83" customWidth="1"/>
    <col min="11" max="250" width="9.140625" style="83"/>
    <col min="251" max="251" width="5.7109375" style="83" customWidth="1"/>
    <col min="252" max="252" width="37.7109375" style="83" customWidth="1"/>
    <col min="253" max="253" width="15.7109375" style="83" customWidth="1"/>
    <col min="254" max="254" width="11.7109375" style="83" customWidth="1"/>
    <col min="255" max="257" width="15.7109375" style="83" customWidth="1"/>
    <col min="258" max="258" width="30.7109375" style="83" customWidth="1"/>
    <col min="259" max="259" width="13.7109375" style="83" customWidth="1"/>
    <col min="260" max="260" width="21.7109375" style="83" customWidth="1"/>
    <col min="261" max="261" width="15.7109375" style="83" customWidth="1"/>
    <col min="262" max="262" width="0" style="83" hidden="1" customWidth="1"/>
    <col min="263" max="263" width="15.7109375" style="83" customWidth="1"/>
    <col min="264" max="264" width="0" style="83" hidden="1" customWidth="1"/>
    <col min="265" max="265" width="11.7109375" style="83" customWidth="1"/>
    <col min="266" max="266" width="45.5703125" style="83" customWidth="1"/>
    <col min="267" max="506" width="9.140625" style="83"/>
    <col min="507" max="507" width="5.7109375" style="83" customWidth="1"/>
    <col min="508" max="508" width="37.7109375" style="83" customWidth="1"/>
    <col min="509" max="509" width="15.7109375" style="83" customWidth="1"/>
    <col min="510" max="510" width="11.7109375" style="83" customWidth="1"/>
    <col min="511" max="513" width="15.7109375" style="83" customWidth="1"/>
    <col min="514" max="514" width="30.7109375" style="83" customWidth="1"/>
    <col min="515" max="515" width="13.7109375" style="83" customWidth="1"/>
    <col min="516" max="516" width="21.7109375" style="83" customWidth="1"/>
    <col min="517" max="517" width="15.7109375" style="83" customWidth="1"/>
    <col min="518" max="518" width="0" style="83" hidden="1" customWidth="1"/>
    <col min="519" max="519" width="15.7109375" style="83" customWidth="1"/>
    <col min="520" max="520" width="0" style="83" hidden="1" customWidth="1"/>
    <col min="521" max="521" width="11.7109375" style="83" customWidth="1"/>
    <col min="522" max="522" width="45.5703125" style="83" customWidth="1"/>
    <col min="523" max="762" width="9.140625" style="83"/>
    <col min="763" max="763" width="5.7109375" style="83" customWidth="1"/>
    <col min="764" max="764" width="37.7109375" style="83" customWidth="1"/>
    <col min="765" max="765" width="15.7109375" style="83" customWidth="1"/>
    <col min="766" max="766" width="11.7109375" style="83" customWidth="1"/>
    <col min="767" max="769" width="15.7109375" style="83" customWidth="1"/>
    <col min="770" max="770" width="30.7109375" style="83" customWidth="1"/>
    <col min="771" max="771" width="13.7109375" style="83" customWidth="1"/>
    <col min="772" max="772" width="21.7109375" style="83" customWidth="1"/>
    <col min="773" max="773" width="15.7109375" style="83" customWidth="1"/>
    <col min="774" max="774" width="0" style="83" hidden="1" customWidth="1"/>
    <col min="775" max="775" width="15.7109375" style="83" customWidth="1"/>
    <col min="776" max="776" width="0" style="83" hidden="1" customWidth="1"/>
    <col min="777" max="777" width="11.7109375" style="83" customWidth="1"/>
    <col min="778" max="778" width="45.5703125" style="83" customWidth="1"/>
    <col min="779" max="1018" width="9.140625" style="83"/>
    <col min="1019" max="1019" width="5.7109375" style="83" customWidth="1"/>
    <col min="1020" max="1020" width="37.7109375" style="83" customWidth="1"/>
    <col min="1021" max="1021" width="15.7109375" style="83" customWidth="1"/>
    <col min="1022" max="1022" width="11.7109375" style="83" customWidth="1"/>
    <col min="1023" max="1025" width="15.7109375" style="83" customWidth="1"/>
    <col min="1026" max="1026" width="30.7109375" style="83" customWidth="1"/>
    <col min="1027" max="1027" width="13.7109375" style="83" customWidth="1"/>
    <col min="1028" max="1028" width="21.7109375" style="83" customWidth="1"/>
    <col min="1029" max="1029" width="15.7109375" style="83" customWidth="1"/>
    <col min="1030" max="1030" width="0" style="83" hidden="1" customWidth="1"/>
    <col min="1031" max="1031" width="15.7109375" style="83" customWidth="1"/>
    <col min="1032" max="1032" width="0" style="83" hidden="1" customWidth="1"/>
    <col min="1033" max="1033" width="11.7109375" style="83" customWidth="1"/>
    <col min="1034" max="1034" width="45.5703125" style="83" customWidth="1"/>
    <col min="1035" max="1274" width="9.140625" style="83"/>
    <col min="1275" max="1275" width="5.7109375" style="83" customWidth="1"/>
    <col min="1276" max="1276" width="37.7109375" style="83" customWidth="1"/>
    <col min="1277" max="1277" width="15.7109375" style="83" customWidth="1"/>
    <col min="1278" max="1278" width="11.7109375" style="83" customWidth="1"/>
    <col min="1279" max="1281" width="15.7109375" style="83" customWidth="1"/>
    <col min="1282" max="1282" width="30.7109375" style="83" customWidth="1"/>
    <col min="1283" max="1283" width="13.7109375" style="83" customWidth="1"/>
    <col min="1284" max="1284" width="21.7109375" style="83" customWidth="1"/>
    <col min="1285" max="1285" width="15.7109375" style="83" customWidth="1"/>
    <col min="1286" max="1286" width="0" style="83" hidden="1" customWidth="1"/>
    <col min="1287" max="1287" width="15.7109375" style="83" customWidth="1"/>
    <col min="1288" max="1288" width="0" style="83" hidden="1" customWidth="1"/>
    <col min="1289" max="1289" width="11.7109375" style="83" customWidth="1"/>
    <col min="1290" max="1290" width="45.5703125" style="83" customWidth="1"/>
    <col min="1291" max="1530" width="9.140625" style="83"/>
    <col min="1531" max="1531" width="5.7109375" style="83" customWidth="1"/>
    <col min="1532" max="1532" width="37.7109375" style="83" customWidth="1"/>
    <col min="1533" max="1533" width="15.7109375" style="83" customWidth="1"/>
    <col min="1534" max="1534" width="11.7109375" style="83" customWidth="1"/>
    <col min="1535" max="1537" width="15.7109375" style="83" customWidth="1"/>
    <col min="1538" max="1538" width="30.7109375" style="83" customWidth="1"/>
    <col min="1539" max="1539" width="13.7109375" style="83" customWidth="1"/>
    <col min="1540" max="1540" width="21.7109375" style="83" customWidth="1"/>
    <col min="1541" max="1541" width="15.7109375" style="83" customWidth="1"/>
    <col min="1542" max="1542" width="0" style="83" hidden="1" customWidth="1"/>
    <col min="1543" max="1543" width="15.7109375" style="83" customWidth="1"/>
    <col min="1544" max="1544" width="0" style="83" hidden="1" customWidth="1"/>
    <col min="1545" max="1545" width="11.7109375" style="83" customWidth="1"/>
    <col min="1546" max="1546" width="45.5703125" style="83" customWidth="1"/>
    <col min="1547" max="1786" width="9.140625" style="83"/>
    <col min="1787" max="1787" width="5.7109375" style="83" customWidth="1"/>
    <col min="1788" max="1788" width="37.7109375" style="83" customWidth="1"/>
    <col min="1789" max="1789" width="15.7109375" style="83" customWidth="1"/>
    <col min="1790" max="1790" width="11.7109375" style="83" customWidth="1"/>
    <col min="1791" max="1793" width="15.7109375" style="83" customWidth="1"/>
    <col min="1794" max="1794" width="30.7109375" style="83" customWidth="1"/>
    <col min="1795" max="1795" width="13.7109375" style="83" customWidth="1"/>
    <col min="1796" max="1796" width="21.7109375" style="83" customWidth="1"/>
    <col min="1797" max="1797" width="15.7109375" style="83" customWidth="1"/>
    <col min="1798" max="1798" width="0" style="83" hidden="1" customWidth="1"/>
    <col min="1799" max="1799" width="15.7109375" style="83" customWidth="1"/>
    <col min="1800" max="1800" width="0" style="83" hidden="1" customWidth="1"/>
    <col min="1801" max="1801" width="11.7109375" style="83" customWidth="1"/>
    <col min="1802" max="1802" width="45.5703125" style="83" customWidth="1"/>
    <col min="1803" max="2042" width="9.140625" style="83"/>
    <col min="2043" max="2043" width="5.7109375" style="83" customWidth="1"/>
    <col min="2044" max="2044" width="37.7109375" style="83" customWidth="1"/>
    <col min="2045" max="2045" width="15.7109375" style="83" customWidth="1"/>
    <col min="2046" max="2046" width="11.7109375" style="83" customWidth="1"/>
    <col min="2047" max="2049" width="15.7109375" style="83" customWidth="1"/>
    <col min="2050" max="2050" width="30.7109375" style="83" customWidth="1"/>
    <col min="2051" max="2051" width="13.7109375" style="83" customWidth="1"/>
    <col min="2052" max="2052" width="21.7109375" style="83" customWidth="1"/>
    <col min="2053" max="2053" width="15.7109375" style="83" customWidth="1"/>
    <col min="2054" max="2054" width="0" style="83" hidden="1" customWidth="1"/>
    <col min="2055" max="2055" width="15.7109375" style="83" customWidth="1"/>
    <col min="2056" max="2056" width="0" style="83" hidden="1" customWidth="1"/>
    <col min="2057" max="2057" width="11.7109375" style="83" customWidth="1"/>
    <col min="2058" max="2058" width="45.5703125" style="83" customWidth="1"/>
    <col min="2059" max="2298" width="9.140625" style="83"/>
    <col min="2299" max="2299" width="5.7109375" style="83" customWidth="1"/>
    <col min="2300" max="2300" width="37.7109375" style="83" customWidth="1"/>
    <col min="2301" max="2301" width="15.7109375" style="83" customWidth="1"/>
    <col min="2302" max="2302" width="11.7109375" style="83" customWidth="1"/>
    <col min="2303" max="2305" width="15.7109375" style="83" customWidth="1"/>
    <col min="2306" max="2306" width="30.7109375" style="83" customWidth="1"/>
    <col min="2307" max="2307" width="13.7109375" style="83" customWidth="1"/>
    <col min="2308" max="2308" width="21.7109375" style="83" customWidth="1"/>
    <col min="2309" max="2309" width="15.7109375" style="83" customWidth="1"/>
    <col min="2310" max="2310" width="0" style="83" hidden="1" customWidth="1"/>
    <col min="2311" max="2311" width="15.7109375" style="83" customWidth="1"/>
    <col min="2312" max="2312" width="0" style="83" hidden="1" customWidth="1"/>
    <col min="2313" max="2313" width="11.7109375" style="83" customWidth="1"/>
    <col min="2314" max="2314" width="45.5703125" style="83" customWidth="1"/>
    <col min="2315" max="2554" width="9.140625" style="83"/>
    <col min="2555" max="2555" width="5.7109375" style="83" customWidth="1"/>
    <col min="2556" max="2556" width="37.7109375" style="83" customWidth="1"/>
    <col min="2557" max="2557" width="15.7109375" style="83" customWidth="1"/>
    <col min="2558" max="2558" width="11.7109375" style="83" customWidth="1"/>
    <col min="2559" max="2561" width="15.7109375" style="83" customWidth="1"/>
    <col min="2562" max="2562" width="30.7109375" style="83" customWidth="1"/>
    <col min="2563" max="2563" width="13.7109375" style="83" customWidth="1"/>
    <col min="2564" max="2564" width="21.7109375" style="83" customWidth="1"/>
    <col min="2565" max="2565" width="15.7109375" style="83" customWidth="1"/>
    <col min="2566" max="2566" width="0" style="83" hidden="1" customWidth="1"/>
    <col min="2567" max="2567" width="15.7109375" style="83" customWidth="1"/>
    <col min="2568" max="2568" width="0" style="83" hidden="1" customWidth="1"/>
    <col min="2569" max="2569" width="11.7109375" style="83" customWidth="1"/>
    <col min="2570" max="2570" width="45.5703125" style="83" customWidth="1"/>
    <col min="2571" max="2810" width="9.140625" style="83"/>
    <col min="2811" max="2811" width="5.7109375" style="83" customWidth="1"/>
    <col min="2812" max="2812" width="37.7109375" style="83" customWidth="1"/>
    <col min="2813" max="2813" width="15.7109375" style="83" customWidth="1"/>
    <col min="2814" max="2814" width="11.7109375" style="83" customWidth="1"/>
    <col min="2815" max="2817" width="15.7109375" style="83" customWidth="1"/>
    <col min="2818" max="2818" width="30.7109375" style="83" customWidth="1"/>
    <col min="2819" max="2819" width="13.7109375" style="83" customWidth="1"/>
    <col min="2820" max="2820" width="21.7109375" style="83" customWidth="1"/>
    <col min="2821" max="2821" width="15.7109375" style="83" customWidth="1"/>
    <col min="2822" max="2822" width="0" style="83" hidden="1" customWidth="1"/>
    <col min="2823" max="2823" width="15.7109375" style="83" customWidth="1"/>
    <col min="2824" max="2824" width="0" style="83" hidden="1" customWidth="1"/>
    <col min="2825" max="2825" width="11.7109375" style="83" customWidth="1"/>
    <col min="2826" max="2826" width="45.5703125" style="83" customWidth="1"/>
    <col min="2827" max="3066" width="9.140625" style="83"/>
    <col min="3067" max="3067" width="5.7109375" style="83" customWidth="1"/>
    <col min="3068" max="3068" width="37.7109375" style="83" customWidth="1"/>
    <col min="3069" max="3069" width="15.7109375" style="83" customWidth="1"/>
    <col min="3070" max="3070" width="11.7109375" style="83" customWidth="1"/>
    <col min="3071" max="3073" width="15.7109375" style="83" customWidth="1"/>
    <col min="3074" max="3074" width="30.7109375" style="83" customWidth="1"/>
    <col min="3075" max="3075" width="13.7109375" style="83" customWidth="1"/>
    <col min="3076" max="3076" width="21.7109375" style="83" customWidth="1"/>
    <col min="3077" max="3077" width="15.7109375" style="83" customWidth="1"/>
    <col min="3078" max="3078" width="0" style="83" hidden="1" customWidth="1"/>
    <col min="3079" max="3079" width="15.7109375" style="83" customWidth="1"/>
    <col min="3080" max="3080" width="0" style="83" hidden="1" customWidth="1"/>
    <col min="3081" max="3081" width="11.7109375" style="83" customWidth="1"/>
    <col min="3082" max="3082" width="45.5703125" style="83" customWidth="1"/>
    <col min="3083" max="3322" width="9.140625" style="83"/>
    <col min="3323" max="3323" width="5.7109375" style="83" customWidth="1"/>
    <col min="3324" max="3324" width="37.7109375" style="83" customWidth="1"/>
    <col min="3325" max="3325" width="15.7109375" style="83" customWidth="1"/>
    <col min="3326" max="3326" width="11.7109375" style="83" customWidth="1"/>
    <col min="3327" max="3329" width="15.7109375" style="83" customWidth="1"/>
    <col min="3330" max="3330" width="30.7109375" style="83" customWidth="1"/>
    <col min="3331" max="3331" width="13.7109375" style="83" customWidth="1"/>
    <col min="3332" max="3332" width="21.7109375" style="83" customWidth="1"/>
    <col min="3333" max="3333" width="15.7109375" style="83" customWidth="1"/>
    <col min="3334" max="3334" width="0" style="83" hidden="1" customWidth="1"/>
    <col min="3335" max="3335" width="15.7109375" style="83" customWidth="1"/>
    <col min="3336" max="3336" width="0" style="83" hidden="1" customWidth="1"/>
    <col min="3337" max="3337" width="11.7109375" style="83" customWidth="1"/>
    <col min="3338" max="3338" width="45.5703125" style="83" customWidth="1"/>
    <col min="3339" max="3578" width="9.140625" style="83"/>
    <col min="3579" max="3579" width="5.7109375" style="83" customWidth="1"/>
    <col min="3580" max="3580" width="37.7109375" style="83" customWidth="1"/>
    <col min="3581" max="3581" width="15.7109375" style="83" customWidth="1"/>
    <col min="3582" max="3582" width="11.7109375" style="83" customWidth="1"/>
    <col min="3583" max="3585" width="15.7109375" style="83" customWidth="1"/>
    <col min="3586" max="3586" width="30.7109375" style="83" customWidth="1"/>
    <col min="3587" max="3587" width="13.7109375" style="83" customWidth="1"/>
    <col min="3588" max="3588" width="21.7109375" style="83" customWidth="1"/>
    <col min="3589" max="3589" width="15.7109375" style="83" customWidth="1"/>
    <col min="3590" max="3590" width="0" style="83" hidden="1" customWidth="1"/>
    <col min="3591" max="3591" width="15.7109375" style="83" customWidth="1"/>
    <col min="3592" max="3592" width="0" style="83" hidden="1" customWidth="1"/>
    <col min="3593" max="3593" width="11.7109375" style="83" customWidth="1"/>
    <col min="3594" max="3594" width="45.5703125" style="83" customWidth="1"/>
    <col min="3595" max="3834" width="9.140625" style="83"/>
    <col min="3835" max="3835" width="5.7109375" style="83" customWidth="1"/>
    <col min="3836" max="3836" width="37.7109375" style="83" customWidth="1"/>
    <col min="3837" max="3837" width="15.7109375" style="83" customWidth="1"/>
    <col min="3838" max="3838" width="11.7109375" style="83" customWidth="1"/>
    <col min="3839" max="3841" width="15.7109375" style="83" customWidth="1"/>
    <col min="3842" max="3842" width="30.7109375" style="83" customWidth="1"/>
    <col min="3843" max="3843" width="13.7109375" style="83" customWidth="1"/>
    <col min="3844" max="3844" width="21.7109375" style="83" customWidth="1"/>
    <col min="3845" max="3845" width="15.7109375" style="83" customWidth="1"/>
    <col min="3846" max="3846" width="0" style="83" hidden="1" customWidth="1"/>
    <col min="3847" max="3847" width="15.7109375" style="83" customWidth="1"/>
    <col min="3848" max="3848" width="0" style="83" hidden="1" customWidth="1"/>
    <col min="3849" max="3849" width="11.7109375" style="83" customWidth="1"/>
    <col min="3850" max="3850" width="45.5703125" style="83" customWidth="1"/>
    <col min="3851" max="4090" width="9.140625" style="83"/>
    <col min="4091" max="4091" width="5.7109375" style="83" customWidth="1"/>
    <col min="4092" max="4092" width="37.7109375" style="83" customWidth="1"/>
    <col min="4093" max="4093" width="15.7109375" style="83" customWidth="1"/>
    <col min="4094" max="4094" width="11.7109375" style="83" customWidth="1"/>
    <col min="4095" max="4097" width="15.7109375" style="83" customWidth="1"/>
    <col min="4098" max="4098" width="30.7109375" style="83" customWidth="1"/>
    <col min="4099" max="4099" width="13.7109375" style="83" customWidth="1"/>
    <col min="4100" max="4100" width="21.7109375" style="83" customWidth="1"/>
    <col min="4101" max="4101" width="15.7109375" style="83" customWidth="1"/>
    <col min="4102" max="4102" width="0" style="83" hidden="1" customWidth="1"/>
    <col min="4103" max="4103" width="15.7109375" style="83" customWidth="1"/>
    <col min="4104" max="4104" width="0" style="83" hidden="1" customWidth="1"/>
    <col min="4105" max="4105" width="11.7109375" style="83" customWidth="1"/>
    <col min="4106" max="4106" width="45.5703125" style="83" customWidth="1"/>
    <col min="4107" max="4346" width="9.140625" style="83"/>
    <col min="4347" max="4347" width="5.7109375" style="83" customWidth="1"/>
    <col min="4348" max="4348" width="37.7109375" style="83" customWidth="1"/>
    <col min="4349" max="4349" width="15.7109375" style="83" customWidth="1"/>
    <col min="4350" max="4350" width="11.7109375" style="83" customWidth="1"/>
    <col min="4351" max="4353" width="15.7109375" style="83" customWidth="1"/>
    <col min="4354" max="4354" width="30.7109375" style="83" customWidth="1"/>
    <col min="4355" max="4355" width="13.7109375" style="83" customWidth="1"/>
    <col min="4356" max="4356" width="21.7109375" style="83" customWidth="1"/>
    <col min="4357" max="4357" width="15.7109375" style="83" customWidth="1"/>
    <col min="4358" max="4358" width="0" style="83" hidden="1" customWidth="1"/>
    <col min="4359" max="4359" width="15.7109375" style="83" customWidth="1"/>
    <col min="4360" max="4360" width="0" style="83" hidden="1" customWidth="1"/>
    <col min="4361" max="4361" width="11.7109375" style="83" customWidth="1"/>
    <col min="4362" max="4362" width="45.5703125" style="83" customWidth="1"/>
    <col min="4363" max="4602" width="9.140625" style="83"/>
    <col min="4603" max="4603" width="5.7109375" style="83" customWidth="1"/>
    <col min="4604" max="4604" width="37.7109375" style="83" customWidth="1"/>
    <col min="4605" max="4605" width="15.7109375" style="83" customWidth="1"/>
    <col min="4606" max="4606" width="11.7109375" style="83" customWidth="1"/>
    <col min="4607" max="4609" width="15.7109375" style="83" customWidth="1"/>
    <col min="4610" max="4610" width="30.7109375" style="83" customWidth="1"/>
    <col min="4611" max="4611" width="13.7109375" style="83" customWidth="1"/>
    <col min="4612" max="4612" width="21.7109375" style="83" customWidth="1"/>
    <col min="4613" max="4613" width="15.7109375" style="83" customWidth="1"/>
    <col min="4614" max="4614" width="0" style="83" hidden="1" customWidth="1"/>
    <col min="4615" max="4615" width="15.7109375" style="83" customWidth="1"/>
    <col min="4616" max="4616" width="0" style="83" hidden="1" customWidth="1"/>
    <col min="4617" max="4617" width="11.7109375" style="83" customWidth="1"/>
    <col min="4618" max="4618" width="45.5703125" style="83" customWidth="1"/>
    <col min="4619" max="4858" width="9.140625" style="83"/>
    <col min="4859" max="4859" width="5.7109375" style="83" customWidth="1"/>
    <col min="4860" max="4860" width="37.7109375" style="83" customWidth="1"/>
    <col min="4861" max="4861" width="15.7109375" style="83" customWidth="1"/>
    <col min="4862" max="4862" width="11.7109375" style="83" customWidth="1"/>
    <col min="4863" max="4865" width="15.7109375" style="83" customWidth="1"/>
    <col min="4866" max="4866" width="30.7109375" style="83" customWidth="1"/>
    <col min="4867" max="4867" width="13.7109375" style="83" customWidth="1"/>
    <col min="4868" max="4868" width="21.7109375" style="83" customWidth="1"/>
    <col min="4869" max="4869" width="15.7109375" style="83" customWidth="1"/>
    <col min="4870" max="4870" width="0" style="83" hidden="1" customWidth="1"/>
    <col min="4871" max="4871" width="15.7109375" style="83" customWidth="1"/>
    <col min="4872" max="4872" width="0" style="83" hidden="1" customWidth="1"/>
    <col min="4873" max="4873" width="11.7109375" style="83" customWidth="1"/>
    <col min="4874" max="4874" width="45.5703125" style="83" customWidth="1"/>
    <col min="4875" max="5114" width="9.140625" style="83"/>
    <col min="5115" max="5115" width="5.7109375" style="83" customWidth="1"/>
    <col min="5116" max="5116" width="37.7109375" style="83" customWidth="1"/>
    <col min="5117" max="5117" width="15.7109375" style="83" customWidth="1"/>
    <col min="5118" max="5118" width="11.7109375" style="83" customWidth="1"/>
    <col min="5119" max="5121" width="15.7109375" style="83" customWidth="1"/>
    <col min="5122" max="5122" width="30.7109375" style="83" customWidth="1"/>
    <col min="5123" max="5123" width="13.7109375" style="83" customWidth="1"/>
    <col min="5124" max="5124" width="21.7109375" style="83" customWidth="1"/>
    <col min="5125" max="5125" width="15.7109375" style="83" customWidth="1"/>
    <col min="5126" max="5126" width="0" style="83" hidden="1" customWidth="1"/>
    <col min="5127" max="5127" width="15.7109375" style="83" customWidth="1"/>
    <col min="5128" max="5128" width="0" style="83" hidden="1" customWidth="1"/>
    <col min="5129" max="5129" width="11.7109375" style="83" customWidth="1"/>
    <col min="5130" max="5130" width="45.5703125" style="83" customWidth="1"/>
    <col min="5131" max="5370" width="9.140625" style="83"/>
    <col min="5371" max="5371" width="5.7109375" style="83" customWidth="1"/>
    <col min="5372" max="5372" width="37.7109375" style="83" customWidth="1"/>
    <col min="5373" max="5373" width="15.7109375" style="83" customWidth="1"/>
    <col min="5374" max="5374" width="11.7109375" style="83" customWidth="1"/>
    <col min="5375" max="5377" width="15.7109375" style="83" customWidth="1"/>
    <col min="5378" max="5378" width="30.7109375" style="83" customWidth="1"/>
    <col min="5379" max="5379" width="13.7109375" style="83" customWidth="1"/>
    <col min="5380" max="5380" width="21.7109375" style="83" customWidth="1"/>
    <col min="5381" max="5381" width="15.7109375" style="83" customWidth="1"/>
    <col min="5382" max="5382" width="0" style="83" hidden="1" customWidth="1"/>
    <col min="5383" max="5383" width="15.7109375" style="83" customWidth="1"/>
    <col min="5384" max="5384" width="0" style="83" hidden="1" customWidth="1"/>
    <col min="5385" max="5385" width="11.7109375" style="83" customWidth="1"/>
    <col min="5386" max="5386" width="45.5703125" style="83" customWidth="1"/>
    <col min="5387" max="5626" width="9.140625" style="83"/>
    <col min="5627" max="5627" width="5.7109375" style="83" customWidth="1"/>
    <col min="5628" max="5628" width="37.7109375" style="83" customWidth="1"/>
    <col min="5629" max="5629" width="15.7109375" style="83" customWidth="1"/>
    <col min="5630" max="5630" width="11.7109375" style="83" customWidth="1"/>
    <col min="5631" max="5633" width="15.7109375" style="83" customWidth="1"/>
    <col min="5634" max="5634" width="30.7109375" style="83" customWidth="1"/>
    <col min="5635" max="5635" width="13.7109375" style="83" customWidth="1"/>
    <col min="5636" max="5636" width="21.7109375" style="83" customWidth="1"/>
    <col min="5637" max="5637" width="15.7109375" style="83" customWidth="1"/>
    <col min="5638" max="5638" width="0" style="83" hidden="1" customWidth="1"/>
    <col min="5639" max="5639" width="15.7109375" style="83" customWidth="1"/>
    <col min="5640" max="5640" width="0" style="83" hidden="1" customWidth="1"/>
    <col min="5641" max="5641" width="11.7109375" style="83" customWidth="1"/>
    <col min="5642" max="5642" width="45.5703125" style="83" customWidth="1"/>
    <col min="5643" max="5882" width="9.140625" style="83"/>
    <col min="5883" max="5883" width="5.7109375" style="83" customWidth="1"/>
    <col min="5884" max="5884" width="37.7109375" style="83" customWidth="1"/>
    <col min="5885" max="5885" width="15.7109375" style="83" customWidth="1"/>
    <col min="5886" max="5886" width="11.7109375" style="83" customWidth="1"/>
    <col min="5887" max="5889" width="15.7109375" style="83" customWidth="1"/>
    <col min="5890" max="5890" width="30.7109375" style="83" customWidth="1"/>
    <col min="5891" max="5891" width="13.7109375" style="83" customWidth="1"/>
    <col min="5892" max="5892" width="21.7109375" style="83" customWidth="1"/>
    <col min="5893" max="5893" width="15.7109375" style="83" customWidth="1"/>
    <col min="5894" max="5894" width="0" style="83" hidden="1" customWidth="1"/>
    <col min="5895" max="5895" width="15.7109375" style="83" customWidth="1"/>
    <col min="5896" max="5896" width="0" style="83" hidden="1" customWidth="1"/>
    <col min="5897" max="5897" width="11.7109375" style="83" customWidth="1"/>
    <col min="5898" max="5898" width="45.5703125" style="83" customWidth="1"/>
    <col min="5899" max="6138" width="9.140625" style="83"/>
    <col min="6139" max="6139" width="5.7109375" style="83" customWidth="1"/>
    <col min="6140" max="6140" width="37.7109375" style="83" customWidth="1"/>
    <col min="6141" max="6141" width="15.7109375" style="83" customWidth="1"/>
    <col min="6142" max="6142" width="11.7109375" style="83" customWidth="1"/>
    <col min="6143" max="6145" width="15.7109375" style="83" customWidth="1"/>
    <col min="6146" max="6146" width="30.7109375" style="83" customWidth="1"/>
    <col min="6147" max="6147" width="13.7109375" style="83" customWidth="1"/>
    <col min="6148" max="6148" width="21.7109375" style="83" customWidth="1"/>
    <col min="6149" max="6149" width="15.7109375" style="83" customWidth="1"/>
    <col min="6150" max="6150" width="0" style="83" hidden="1" customWidth="1"/>
    <col min="6151" max="6151" width="15.7109375" style="83" customWidth="1"/>
    <col min="6152" max="6152" width="0" style="83" hidden="1" customWidth="1"/>
    <col min="6153" max="6153" width="11.7109375" style="83" customWidth="1"/>
    <col min="6154" max="6154" width="45.5703125" style="83" customWidth="1"/>
    <col min="6155" max="6394" width="9.140625" style="83"/>
    <col min="6395" max="6395" width="5.7109375" style="83" customWidth="1"/>
    <col min="6396" max="6396" width="37.7109375" style="83" customWidth="1"/>
    <col min="6397" max="6397" width="15.7109375" style="83" customWidth="1"/>
    <col min="6398" max="6398" width="11.7109375" style="83" customWidth="1"/>
    <col min="6399" max="6401" width="15.7109375" style="83" customWidth="1"/>
    <col min="6402" max="6402" width="30.7109375" style="83" customWidth="1"/>
    <col min="6403" max="6403" width="13.7109375" style="83" customWidth="1"/>
    <col min="6404" max="6404" width="21.7109375" style="83" customWidth="1"/>
    <col min="6405" max="6405" width="15.7109375" style="83" customWidth="1"/>
    <col min="6406" max="6406" width="0" style="83" hidden="1" customWidth="1"/>
    <col min="6407" max="6407" width="15.7109375" style="83" customWidth="1"/>
    <col min="6408" max="6408" width="0" style="83" hidden="1" customWidth="1"/>
    <col min="6409" max="6409" width="11.7109375" style="83" customWidth="1"/>
    <col min="6410" max="6410" width="45.5703125" style="83" customWidth="1"/>
    <col min="6411" max="6650" width="9.140625" style="83"/>
    <col min="6651" max="6651" width="5.7109375" style="83" customWidth="1"/>
    <col min="6652" max="6652" width="37.7109375" style="83" customWidth="1"/>
    <col min="6653" max="6653" width="15.7109375" style="83" customWidth="1"/>
    <col min="6654" max="6654" width="11.7109375" style="83" customWidth="1"/>
    <col min="6655" max="6657" width="15.7109375" style="83" customWidth="1"/>
    <col min="6658" max="6658" width="30.7109375" style="83" customWidth="1"/>
    <col min="6659" max="6659" width="13.7109375" style="83" customWidth="1"/>
    <col min="6660" max="6660" width="21.7109375" style="83" customWidth="1"/>
    <col min="6661" max="6661" width="15.7109375" style="83" customWidth="1"/>
    <col min="6662" max="6662" width="0" style="83" hidden="1" customWidth="1"/>
    <col min="6663" max="6663" width="15.7109375" style="83" customWidth="1"/>
    <col min="6664" max="6664" width="0" style="83" hidden="1" customWidth="1"/>
    <col min="6665" max="6665" width="11.7109375" style="83" customWidth="1"/>
    <col min="6666" max="6666" width="45.5703125" style="83" customWidth="1"/>
    <col min="6667" max="6906" width="9.140625" style="83"/>
    <col min="6907" max="6907" width="5.7109375" style="83" customWidth="1"/>
    <col min="6908" max="6908" width="37.7109375" style="83" customWidth="1"/>
    <col min="6909" max="6909" width="15.7109375" style="83" customWidth="1"/>
    <col min="6910" max="6910" width="11.7109375" style="83" customWidth="1"/>
    <col min="6911" max="6913" width="15.7109375" style="83" customWidth="1"/>
    <col min="6914" max="6914" width="30.7109375" style="83" customWidth="1"/>
    <col min="6915" max="6915" width="13.7109375" style="83" customWidth="1"/>
    <col min="6916" max="6916" width="21.7109375" style="83" customWidth="1"/>
    <col min="6917" max="6917" width="15.7109375" style="83" customWidth="1"/>
    <col min="6918" max="6918" width="0" style="83" hidden="1" customWidth="1"/>
    <col min="6919" max="6919" width="15.7109375" style="83" customWidth="1"/>
    <col min="6920" max="6920" width="0" style="83" hidden="1" customWidth="1"/>
    <col min="6921" max="6921" width="11.7109375" style="83" customWidth="1"/>
    <col min="6922" max="6922" width="45.5703125" style="83" customWidth="1"/>
    <col min="6923" max="7162" width="9.140625" style="83"/>
    <col min="7163" max="7163" width="5.7109375" style="83" customWidth="1"/>
    <col min="7164" max="7164" width="37.7109375" style="83" customWidth="1"/>
    <col min="7165" max="7165" width="15.7109375" style="83" customWidth="1"/>
    <col min="7166" max="7166" width="11.7109375" style="83" customWidth="1"/>
    <col min="7167" max="7169" width="15.7109375" style="83" customWidth="1"/>
    <col min="7170" max="7170" width="30.7109375" style="83" customWidth="1"/>
    <col min="7171" max="7171" width="13.7109375" style="83" customWidth="1"/>
    <col min="7172" max="7172" width="21.7109375" style="83" customWidth="1"/>
    <col min="7173" max="7173" width="15.7109375" style="83" customWidth="1"/>
    <col min="7174" max="7174" width="0" style="83" hidden="1" customWidth="1"/>
    <col min="7175" max="7175" width="15.7109375" style="83" customWidth="1"/>
    <col min="7176" max="7176" width="0" style="83" hidden="1" customWidth="1"/>
    <col min="7177" max="7177" width="11.7109375" style="83" customWidth="1"/>
    <col min="7178" max="7178" width="45.5703125" style="83" customWidth="1"/>
    <col min="7179" max="7418" width="9.140625" style="83"/>
    <col min="7419" max="7419" width="5.7109375" style="83" customWidth="1"/>
    <col min="7420" max="7420" width="37.7109375" style="83" customWidth="1"/>
    <col min="7421" max="7421" width="15.7109375" style="83" customWidth="1"/>
    <col min="7422" max="7422" width="11.7109375" style="83" customWidth="1"/>
    <col min="7423" max="7425" width="15.7109375" style="83" customWidth="1"/>
    <col min="7426" max="7426" width="30.7109375" style="83" customWidth="1"/>
    <col min="7427" max="7427" width="13.7109375" style="83" customWidth="1"/>
    <col min="7428" max="7428" width="21.7109375" style="83" customWidth="1"/>
    <col min="7429" max="7429" width="15.7109375" style="83" customWidth="1"/>
    <col min="7430" max="7430" width="0" style="83" hidden="1" customWidth="1"/>
    <col min="7431" max="7431" width="15.7109375" style="83" customWidth="1"/>
    <col min="7432" max="7432" width="0" style="83" hidden="1" customWidth="1"/>
    <col min="7433" max="7433" width="11.7109375" style="83" customWidth="1"/>
    <col min="7434" max="7434" width="45.5703125" style="83" customWidth="1"/>
    <col min="7435" max="7674" width="9.140625" style="83"/>
    <col min="7675" max="7675" width="5.7109375" style="83" customWidth="1"/>
    <col min="7676" max="7676" width="37.7109375" style="83" customWidth="1"/>
    <col min="7677" max="7677" width="15.7109375" style="83" customWidth="1"/>
    <col min="7678" max="7678" width="11.7109375" style="83" customWidth="1"/>
    <col min="7679" max="7681" width="15.7109375" style="83" customWidth="1"/>
    <col min="7682" max="7682" width="30.7109375" style="83" customWidth="1"/>
    <col min="7683" max="7683" width="13.7109375" style="83" customWidth="1"/>
    <col min="7684" max="7684" width="21.7109375" style="83" customWidth="1"/>
    <col min="7685" max="7685" width="15.7109375" style="83" customWidth="1"/>
    <col min="7686" max="7686" width="0" style="83" hidden="1" customWidth="1"/>
    <col min="7687" max="7687" width="15.7109375" style="83" customWidth="1"/>
    <col min="7688" max="7688" width="0" style="83" hidden="1" customWidth="1"/>
    <col min="7689" max="7689" width="11.7109375" style="83" customWidth="1"/>
    <col min="7690" max="7690" width="45.5703125" style="83" customWidth="1"/>
    <col min="7691" max="7930" width="9.140625" style="83"/>
    <col min="7931" max="7931" width="5.7109375" style="83" customWidth="1"/>
    <col min="7932" max="7932" width="37.7109375" style="83" customWidth="1"/>
    <col min="7933" max="7933" width="15.7109375" style="83" customWidth="1"/>
    <col min="7934" max="7934" width="11.7109375" style="83" customWidth="1"/>
    <col min="7935" max="7937" width="15.7109375" style="83" customWidth="1"/>
    <col min="7938" max="7938" width="30.7109375" style="83" customWidth="1"/>
    <col min="7939" max="7939" width="13.7109375" style="83" customWidth="1"/>
    <col min="7940" max="7940" width="21.7109375" style="83" customWidth="1"/>
    <col min="7941" max="7941" width="15.7109375" style="83" customWidth="1"/>
    <col min="7942" max="7942" width="0" style="83" hidden="1" customWidth="1"/>
    <col min="7943" max="7943" width="15.7109375" style="83" customWidth="1"/>
    <col min="7944" max="7944" width="0" style="83" hidden="1" customWidth="1"/>
    <col min="7945" max="7945" width="11.7109375" style="83" customWidth="1"/>
    <col min="7946" max="7946" width="45.5703125" style="83" customWidth="1"/>
    <col min="7947" max="8186" width="9.140625" style="83"/>
    <col min="8187" max="8187" width="5.7109375" style="83" customWidth="1"/>
    <col min="8188" max="8188" width="37.7109375" style="83" customWidth="1"/>
    <col min="8189" max="8189" width="15.7109375" style="83" customWidth="1"/>
    <col min="8190" max="8190" width="11.7109375" style="83" customWidth="1"/>
    <col min="8191" max="8193" width="15.7109375" style="83" customWidth="1"/>
    <col min="8194" max="8194" width="30.7109375" style="83" customWidth="1"/>
    <col min="8195" max="8195" width="13.7109375" style="83" customWidth="1"/>
    <col min="8196" max="8196" width="21.7109375" style="83" customWidth="1"/>
    <col min="8197" max="8197" width="15.7109375" style="83" customWidth="1"/>
    <col min="8198" max="8198" width="0" style="83" hidden="1" customWidth="1"/>
    <col min="8199" max="8199" width="15.7109375" style="83" customWidth="1"/>
    <col min="8200" max="8200" width="0" style="83" hidden="1" customWidth="1"/>
    <col min="8201" max="8201" width="11.7109375" style="83" customWidth="1"/>
    <col min="8202" max="8202" width="45.5703125" style="83" customWidth="1"/>
    <col min="8203" max="8442" width="9.140625" style="83"/>
    <col min="8443" max="8443" width="5.7109375" style="83" customWidth="1"/>
    <col min="8444" max="8444" width="37.7109375" style="83" customWidth="1"/>
    <col min="8445" max="8445" width="15.7109375" style="83" customWidth="1"/>
    <col min="8446" max="8446" width="11.7109375" style="83" customWidth="1"/>
    <col min="8447" max="8449" width="15.7109375" style="83" customWidth="1"/>
    <col min="8450" max="8450" width="30.7109375" style="83" customWidth="1"/>
    <col min="8451" max="8451" width="13.7109375" style="83" customWidth="1"/>
    <col min="8452" max="8452" width="21.7109375" style="83" customWidth="1"/>
    <col min="8453" max="8453" width="15.7109375" style="83" customWidth="1"/>
    <col min="8454" max="8454" width="0" style="83" hidden="1" customWidth="1"/>
    <col min="8455" max="8455" width="15.7109375" style="83" customWidth="1"/>
    <col min="8456" max="8456" width="0" style="83" hidden="1" customWidth="1"/>
    <col min="8457" max="8457" width="11.7109375" style="83" customWidth="1"/>
    <col min="8458" max="8458" width="45.5703125" style="83" customWidth="1"/>
    <col min="8459" max="8698" width="9.140625" style="83"/>
    <col min="8699" max="8699" width="5.7109375" style="83" customWidth="1"/>
    <col min="8700" max="8700" width="37.7109375" style="83" customWidth="1"/>
    <col min="8701" max="8701" width="15.7109375" style="83" customWidth="1"/>
    <col min="8702" max="8702" width="11.7109375" style="83" customWidth="1"/>
    <col min="8703" max="8705" width="15.7109375" style="83" customWidth="1"/>
    <col min="8706" max="8706" width="30.7109375" style="83" customWidth="1"/>
    <col min="8707" max="8707" width="13.7109375" style="83" customWidth="1"/>
    <col min="8708" max="8708" width="21.7109375" style="83" customWidth="1"/>
    <col min="8709" max="8709" width="15.7109375" style="83" customWidth="1"/>
    <col min="8710" max="8710" width="0" style="83" hidden="1" customWidth="1"/>
    <col min="8711" max="8711" width="15.7109375" style="83" customWidth="1"/>
    <col min="8712" max="8712" width="0" style="83" hidden="1" customWidth="1"/>
    <col min="8713" max="8713" width="11.7109375" style="83" customWidth="1"/>
    <col min="8714" max="8714" width="45.5703125" style="83" customWidth="1"/>
    <col min="8715" max="8954" width="9.140625" style="83"/>
    <col min="8955" max="8955" width="5.7109375" style="83" customWidth="1"/>
    <col min="8956" max="8956" width="37.7109375" style="83" customWidth="1"/>
    <col min="8957" max="8957" width="15.7109375" style="83" customWidth="1"/>
    <col min="8958" max="8958" width="11.7109375" style="83" customWidth="1"/>
    <col min="8959" max="8961" width="15.7109375" style="83" customWidth="1"/>
    <col min="8962" max="8962" width="30.7109375" style="83" customWidth="1"/>
    <col min="8963" max="8963" width="13.7109375" style="83" customWidth="1"/>
    <col min="8964" max="8964" width="21.7109375" style="83" customWidth="1"/>
    <col min="8965" max="8965" width="15.7109375" style="83" customWidth="1"/>
    <col min="8966" max="8966" width="0" style="83" hidden="1" customWidth="1"/>
    <col min="8967" max="8967" width="15.7109375" style="83" customWidth="1"/>
    <col min="8968" max="8968" width="0" style="83" hidden="1" customWidth="1"/>
    <col min="8969" max="8969" width="11.7109375" style="83" customWidth="1"/>
    <col min="8970" max="8970" width="45.5703125" style="83" customWidth="1"/>
    <col min="8971" max="9210" width="9.140625" style="83"/>
    <col min="9211" max="9211" width="5.7109375" style="83" customWidth="1"/>
    <col min="9212" max="9212" width="37.7109375" style="83" customWidth="1"/>
    <col min="9213" max="9213" width="15.7109375" style="83" customWidth="1"/>
    <col min="9214" max="9214" width="11.7109375" style="83" customWidth="1"/>
    <col min="9215" max="9217" width="15.7109375" style="83" customWidth="1"/>
    <col min="9218" max="9218" width="30.7109375" style="83" customWidth="1"/>
    <col min="9219" max="9219" width="13.7109375" style="83" customWidth="1"/>
    <col min="9220" max="9220" width="21.7109375" style="83" customWidth="1"/>
    <col min="9221" max="9221" width="15.7109375" style="83" customWidth="1"/>
    <col min="9222" max="9222" width="0" style="83" hidden="1" customWidth="1"/>
    <col min="9223" max="9223" width="15.7109375" style="83" customWidth="1"/>
    <col min="9224" max="9224" width="0" style="83" hidden="1" customWidth="1"/>
    <col min="9225" max="9225" width="11.7109375" style="83" customWidth="1"/>
    <col min="9226" max="9226" width="45.5703125" style="83" customWidth="1"/>
    <col min="9227" max="9466" width="9.140625" style="83"/>
    <col min="9467" max="9467" width="5.7109375" style="83" customWidth="1"/>
    <col min="9468" max="9468" width="37.7109375" style="83" customWidth="1"/>
    <col min="9469" max="9469" width="15.7109375" style="83" customWidth="1"/>
    <col min="9470" max="9470" width="11.7109375" style="83" customWidth="1"/>
    <col min="9471" max="9473" width="15.7109375" style="83" customWidth="1"/>
    <col min="9474" max="9474" width="30.7109375" style="83" customWidth="1"/>
    <col min="9475" max="9475" width="13.7109375" style="83" customWidth="1"/>
    <col min="9476" max="9476" width="21.7109375" style="83" customWidth="1"/>
    <col min="9477" max="9477" width="15.7109375" style="83" customWidth="1"/>
    <col min="9478" max="9478" width="0" style="83" hidden="1" customWidth="1"/>
    <col min="9479" max="9479" width="15.7109375" style="83" customWidth="1"/>
    <col min="9480" max="9480" width="0" style="83" hidden="1" customWidth="1"/>
    <col min="9481" max="9481" width="11.7109375" style="83" customWidth="1"/>
    <col min="9482" max="9482" width="45.5703125" style="83" customWidth="1"/>
    <col min="9483" max="9722" width="9.140625" style="83"/>
    <col min="9723" max="9723" width="5.7109375" style="83" customWidth="1"/>
    <col min="9724" max="9724" width="37.7109375" style="83" customWidth="1"/>
    <col min="9725" max="9725" width="15.7109375" style="83" customWidth="1"/>
    <col min="9726" max="9726" width="11.7109375" style="83" customWidth="1"/>
    <col min="9727" max="9729" width="15.7109375" style="83" customWidth="1"/>
    <col min="9730" max="9730" width="30.7109375" style="83" customWidth="1"/>
    <col min="9731" max="9731" width="13.7109375" style="83" customWidth="1"/>
    <col min="9732" max="9732" width="21.7109375" style="83" customWidth="1"/>
    <col min="9733" max="9733" width="15.7109375" style="83" customWidth="1"/>
    <col min="9734" max="9734" width="0" style="83" hidden="1" customWidth="1"/>
    <col min="9735" max="9735" width="15.7109375" style="83" customWidth="1"/>
    <col min="9736" max="9736" width="0" style="83" hidden="1" customWidth="1"/>
    <col min="9737" max="9737" width="11.7109375" style="83" customWidth="1"/>
    <col min="9738" max="9738" width="45.5703125" style="83" customWidth="1"/>
    <col min="9739" max="9978" width="9.140625" style="83"/>
    <col min="9979" max="9979" width="5.7109375" style="83" customWidth="1"/>
    <col min="9980" max="9980" width="37.7109375" style="83" customWidth="1"/>
    <col min="9981" max="9981" width="15.7109375" style="83" customWidth="1"/>
    <col min="9982" max="9982" width="11.7109375" style="83" customWidth="1"/>
    <col min="9983" max="9985" width="15.7109375" style="83" customWidth="1"/>
    <col min="9986" max="9986" width="30.7109375" style="83" customWidth="1"/>
    <col min="9987" max="9987" width="13.7109375" style="83" customWidth="1"/>
    <col min="9988" max="9988" width="21.7109375" style="83" customWidth="1"/>
    <col min="9989" max="9989" width="15.7109375" style="83" customWidth="1"/>
    <col min="9990" max="9990" width="0" style="83" hidden="1" customWidth="1"/>
    <col min="9991" max="9991" width="15.7109375" style="83" customWidth="1"/>
    <col min="9992" max="9992" width="0" style="83" hidden="1" customWidth="1"/>
    <col min="9993" max="9993" width="11.7109375" style="83" customWidth="1"/>
    <col min="9994" max="9994" width="45.5703125" style="83" customWidth="1"/>
    <col min="9995" max="10234" width="9.140625" style="83"/>
    <col min="10235" max="10235" width="5.7109375" style="83" customWidth="1"/>
    <col min="10236" max="10236" width="37.7109375" style="83" customWidth="1"/>
    <col min="10237" max="10237" width="15.7109375" style="83" customWidth="1"/>
    <col min="10238" max="10238" width="11.7109375" style="83" customWidth="1"/>
    <col min="10239" max="10241" width="15.7109375" style="83" customWidth="1"/>
    <col min="10242" max="10242" width="30.7109375" style="83" customWidth="1"/>
    <col min="10243" max="10243" width="13.7109375" style="83" customWidth="1"/>
    <col min="10244" max="10244" width="21.7109375" style="83" customWidth="1"/>
    <col min="10245" max="10245" width="15.7109375" style="83" customWidth="1"/>
    <col min="10246" max="10246" width="0" style="83" hidden="1" customWidth="1"/>
    <col min="10247" max="10247" width="15.7109375" style="83" customWidth="1"/>
    <col min="10248" max="10248" width="0" style="83" hidden="1" customWidth="1"/>
    <col min="10249" max="10249" width="11.7109375" style="83" customWidth="1"/>
    <col min="10250" max="10250" width="45.5703125" style="83" customWidth="1"/>
    <col min="10251" max="10490" width="9.140625" style="83"/>
    <col min="10491" max="10491" width="5.7109375" style="83" customWidth="1"/>
    <col min="10492" max="10492" width="37.7109375" style="83" customWidth="1"/>
    <col min="10493" max="10493" width="15.7109375" style="83" customWidth="1"/>
    <col min="10494" max="10494" width="11.7109375" style="83" customWidth="1"/>
    <col min="10495" max="10497" width="15.7109375" style="83" customWidth="1"/>
    <col min="10498" max="10498" width="30.7109375" style="83" customWidth="1"/>
    <col min="10499" max="10499" width="13.7109375" style="83" customWidth="1"/>
    <col min="10500" max="10500" width="21.7109375" style="83" customWidth="1"/>
    <col min="10501" max="10501" width="15.7109375" style="83" customWidth="1"/>
    <col min="10502" max="10502" width="0" style="83" hidden="1" customWidth="1"/>
    <col min="10503" max="10503" width="15.7109375" style="83" customWidth="1"/>
    <col min="10504" max="10504" width="0" style="83" hidden="1" customWidth="1"/>
    <col min="10505" max="10505" width="11.7109375" style="83" customWidth="1"/>
    <col min="10506" max="10506" width="45.5703125" style="83" customWidth="1"/>
    <col min="10507" max="10746" width="9.140625" style="83"/>
    <col min="10747" max="10747" width="5.7109375" style="83" customWidth="1"/>
    <col min="10748" max="10748" width="37.7109375" style="83" customWidth="1"/>
    <col min="10749" max="10749" width="15.7109375" style="83" customWidth="1"/>
    <col min="10750" max="10750" width="11.7109375" style="83" customWidth="1"/>
    <col min="10751" max="10753" width="15.7109375" style="83" customWidth="1"/>
    <col min="10754" max="10754" width="30.7109375" style="83" customWidth="1"/>
    <col min="10755" max="10755" width="13.7109375" style="83" customWidth="1"/>
    <col min="10756" max="10756" width="21.7109375" style="83" customWidth="1"/>
    <col min="10757" max="10757" width="15.7109375" style="83" customWidth="1"/>
    <col min="10758" max="10758" width="0" style="83" hidden="1" customWidth="1"/>
    <col min="10759" max="10759" width="15.7109375" style="83" customWidth="1"/>
    <col min="10760" max="10760" width="0" style="83" hidden="1" customWidth="1"/>
    <col min="10761" max="10761" width="11.7109375" style="83" customWidth="1"/>
    <col min="10762" max="10762" width="45.5703125" style="83" customWidth="1"/>
    <col min="10763" max="11002" width="9.140625" style="83"/>
    <col min="11003" max="11003" width="5.7109375" style="83" customWidth="1"/>
    <col min="11004" max="11004" width="37.7109375" style="83" customWidth="1"/>
    <col min="11005" max="11005" width="15.7109375" style="83" customWidth="1"/>
    <col min="11006" max="11006" width="11.7109375" style="83" customWidth="1"/>
    <col min="11007" max="11009" width="15.7109375" style="83" customWidth="1"/>
    <col min="11010" max="11010" width="30.7109375" style="83" customWidth="1"/>
    <col min="11011" max="11011" width="13.7109375" style="83" customWidth="1"/>
    <col min="11012" max="11012" width="21.7109375" style="83" customWidth="1"/>
    <col min="11013" max="11013" width="15.7109375" style="83" customWidth="1"/>
    <col min="11014" max="11014" width="0" style="83" hidden="1" customWidth="1"/>
    <col min="11015" max="11015" width="15.7109375" style="83" customWidth="1"/>
    <col min="11016" max="11016" width="0" style="83" hidden="1" customWidth="1"/>
    <col min="11017" max="11017" width="11.7109375" style="83" customWidth="1"/>
    <col min="11018" max="11018" width="45.5703125" style="83" customWidth="1"/>
    <col min="11019" max="11258" width="9.140625" style="83"/>
    <col min="11259" max="11259" width="5.7109375" style="83" customWidth="1"/>
    <col min="11260" max="11260" width="37.7109375" style="83" customWidth="1"/>
    <col min="11261" max="11261" width="15.7109375" style="83" customWidth="1"/>
    <col min="11262" max="11262" width="11.7109375" style="83" customWidth="1"/>
    <col min="11263" max="11265" width="15.7109375" style="83" customWidth="1"/>
    <col min="11266" max="11266" width="30.7109375" style="83" customWidth="1"/>
    <col min="11267" max="11267" width="13.7109375" style="83" customWidth="1"/>
    <col min="11268" max="11268" width="21.7109375" style="83" customWidth="1"/>
    <col min="11269" max="11269" width="15.7109375" style="83" customWidth="1"/>
    <col min="11270" max="11270" width="0" style="83" hidden="1" customWidth="1"/>
    <col min="11271" max="11271" width="15.7109375" style="83" customWidth="1"/>
    <col min="11272" max="11272" width="0" style="83" hidden="1" customWidth="1"/>
    <col min="11273" max="11273" width="11.7109375" style="83" customWidth="1"/>
    <col min="11274" max="11274" width="45.5703125" style="83" customWidth="1"/>
    <col min="11275" max="11514" width="9.140625" style="83"/>
    <col min="11515" max="11515" width="5.7109375" style="83" customWidth="1"/>
    <col min="11516" max="11516" width="37.7109375" style="83" customWidth="1"/>
    <col min="11517" max="11517" width="15.7109375" style="83" customWidth="1"/>
    <col min="11518" max="11518" width="11.7109375" style="83" customWidth="1"/>
    <col min="11519" max="11521" width="15.7109375" style="83" customWidth="1"/>
    <col min="11522" max="11522" width="30.7109375" style="83" customWidth="1"/>
    <col min="11523" max="11523" width="13.7109375" style="83" customWidth="1"/>
    <col min="11524" max="11524" width="21.7109375" style="83" customWidth="1"/>
    <col min="11525" max="11525" width="15.7109375" style="83" customWidth="1"/>
    <col min="11526" max="11526" width="0" style="83" hidden="1" customWidth="1"/>
    <col min="11527" max="11527" width="15.7109375" style="83" customWidth="1"/>
    <col min="11528" max="11528" width="0" style="83" hidden="1" customWidth="1"/>
    <col min="11529" max="11529" width="11.7109375" style="83" customWidth="1"/>
    <col min="11530" max="11530" width="45.5703125" style="83" customWidth="1"/>
    <col min="11531" max="11770" width="9.140625" style="83"/>
    <col min="11771" max="11771" width="5.7109375" style="83" customWidth="1"/>
    <col min="11772" max="11772" width="37.7109375" style="83" customWidth="1"/>
    <col min="11773" max="11773" width="15.7109375" style="83" customWidth="1"/>
    <col min="11774" max="11774" width="11.7109375" style="83" customWidth="1"/>
    <col min="11775" max="11777" width="15.7109375" style="83" customWidth="1"/>
    <col min="11778" max="11778" width="30.7109375" style="83" customWidth="1"/>
    <col min="11779" max="11779" width="13.7109375" style="83" customWidth="1"/>
    <col min="11780" max="11780" width="21.7109375" style="83" customWidth="1"/>
    <col min="11781" max="11781" width="15.7109375" style="83" customWidth="1"/>
    <col min="11782" max="11782" width="0" style="83" hidden="1" customWidth="1"/>
    <col min="11783" max="11783" width="15.7109375" style="83" customWidth="1"/>
    <col min="11784" max="11784" width="0" style="83" hidden="1" customWidth="1"/>
    <col min="11785" max="11785" width="11.7109375" style="83" customWidth="1"/>
    <col min="11786" max="11786" width="45.5703125" style="83" customWidth="1"/>
    <col min="11787" max="12026" width="9.140625" style="83"/>
    <col min="12027" max="12027" width="5.7109375" style="83" customWidth="1"/>
    <col min="12028" max="12028" width="37.7109375" style="83" customWidth="1"/>
    <col min="12029" max="12029" width="15.7109375" style="83" customWidth="1"/>
    <col min="12030" max="12030" width="11.7109375" style="83" customWidth="1"/>
    <col min="12031" max="12033" width="15.7109375" style="83" customWidth="1"/>
    <col min="12034" max="12034" width="30.7109375" style="83" customWidth="1"/>
    <col min="12035" max="12035" width="13.7109375" style="83" customWidth="1"/>
    <col min="12036" max="12036" width="21.7109375" style="83" customWidth="1"/>
    <col min="12037" max="12037" width="15.7109375" style="83" customWidth="1"/>
    <col min="12038" max="12038" width="0" style="83" hidden="1" customWidth="1"/>
    <col min="12039" max="12039" width="15.7109375" style="83" customWidth="1"/>
    <col min="12040" max="12040" width="0" style="83" hidden="1" customWidth="1"/>
    <col min="12041" max="12041" width="11.7109375" style="83" customWidth="1"/>
    <col min="12042" max="12042" width="45.5703125" style="83" customWidth="1"/>
    <col min="12043" max="12282" width="9.140625" style="83"/>
    <col min="12283" max="12283" width="5.7109375" style="83" customWidth="1"/>
    <col min="12284" max="12284" width="37.7109375" style="83" customWidth="1"/>
    <col min="12285" max="12285" width="15.7109375" style="83" customWidth="1"/>
    <col min="12286" max="12286" width="11.7109375" style="83" customWidth="1"/>
    <col min="12287" max="12289" width="15.7109375" style="83" customWidth="1"/>
    <col min="12290" max="12290" width="30.7109375" style="83" customWidth="1"/>
    <col min="12291" max="12291" width="13.7109375" style="83" customWidth="1"/>
    <col min="12292" max="12292" width="21.7109375" style="83" customWidth="1"/>
    <col min="12293" max="12293" width="15.7109375" style="83" customWidth="1"/>
    <col min="12294" max="12294" width="0" style="83" hidden="1" customWidth="1"/>
    <col min="12295" max="12295" width="15.7109375" style="83" customWidth="1"/>
    <col min="12296" max="12296" width="0" style="83" hidden="1" customWidth="1"/>
    <col min="12297" max="12297" width="11.7109375" style="83" customWidth="1"/>
    <col min="12298" max="12298" width="45.5703125" style="83" customWidth="1"/>
    <col min="12299" max="12538" width="9.140625" style="83"/>
    <col min="12539" max="12539" width="5.7109375" style="83" customWidth="1"/>
    <col min="12540" max="12540" width="37.7109375" style="83" customWidth="1"/>
    <col min="12541" max="12541" width="15.7109375" style="83" customWidth="1"/>
    <col min="12542" max="12542" width="11.7109375" style="83" customWidth="1"/>
    <col min="12543" max="12545" width="15.7109375" style="83" customWidth="1"/>
    <col min="12546" max="12546" width="30.7109375" style="83" customWidth="1"/>
    <col min="12547" max="12547" width="13.7109375" style="83" customWidth="1"/>
    <col min="12548" max="12548" width="21.7109375" style="83" customWidth="1"/>
    <col min="12549" max="12549" width="15.7109375" style="83" customWidth="1"/>
    <col min="12550" max="12550" width="0" style="83" hidden="1" customWidth="1"/>
    <col min="12551" max="12551" width="15.7109375" style="83" customWidth="1"/>
    <col min="12552" max="12552" width="0" style="83" hidden="1" customWidth="1"/>
    <col min="12553" max="12553" width="11.7109375" style="83" customWidth="1"/>
    <col min="12554" max="12554" width="45.5703125" style="83" customWidth="1"/>
    <col min="12555" max="12794" width="9.140625" style="83"/>
    <col min="12795" max="12795" width="5.7109375" style="83" customWidth="1"/>
    <col min="12796" max="12796" width="37.7109375" style="83" customWidth="1"/>
    <col min="12797" max="12797" width="15.7109375" style="83" customWidth="1"/>
    <col min="12798" max="12798" width="11.7109375" style="83" customWidth="1"/>
    <col min="12799" max="12801" width="15.7109375" style="83" customWidth="1"/>
    <col min="12802" max="12802" width="30.7109375" style="83" customWidth="1"/>
    <col min="12803" max="12803" width="13.7109375" style="83" customWidth="1"/>
    <col min="12804" max="12804" width="21.7109375" style="83" customWidth="1"/>
    <col min="12805" max="12805" width="15.7109375" style="83" customWidth="1"/>
    <col min="12806" max="12806" width="0" style="83" hidden="1" customWidth="1"/>
    <col min="12807" max="12807" width="15.7109375" style="83" customWidth="1"/>
    <col min="12808" max="12808" width="0" style="83" hidden="1" customWidth="1"/>
    <col min="12809" max="12809" width="11.7109375" style="83" customWidth="1"/>
    <col min="12810" max="12810" width="45.5703125" style="83" customWidth="1"/>
    <col min="12811" max="13050" width="9.140625" style="83"/>
    <col min="13051" max="13051" width="5.7109375" style="83" customWidth="1"/>
    <col min="13052" max="13052" width="37.7109375" style="83" customWidth="1"/>
    <col min="13053" max="13053" width="15.7109375" style="83" customWidth="1"/>
    <col min="13054" max="13054" width="11.7109375" style="83" customWidth="1"/>
    <col min="13055" max="13057" width="15.7109375" style="83" customWidth="1"/>
    <col min="13058" max="13058" width="30.7109375" style="83" customWidth="1"/>
    <col min="13059" max="13059" width="13.7109375" style="83" customWidth="1"/>
    <col min="13060" max="13060" width="21.7109375" style="83" customWidth="1"/>
    <col min="13061" max="13061" width="15.7109375" style="83" customWidth="1"/>
    <col min="13062" max="13062" width="0" style="83" hidden="1" customWidth="1"/>
    <col min="13063" max="13063" width="15.7109375" style="83" customWidth="1"/>
    <col min="13064" max="13064" width="0" style="83" hidden="1" customWidth="1"/>
    <col min="13065" max="13065" width="11.7109375" style="83" customWidth="1"/>
    <col min="13066" max="13066" width="45.5703125" style="83" customWidth="1"/>
    <col min="13067" max="13306" width="9.140625" style="83"/>
    <col min="13307" max="13307" width="5.7109375" style="83" customWidth="1"/>
    <col min="13308" max="13308" width="37.7109375" style="83" customWidth="1"/>
    <col min="13309" max="13309" width="15.7109375" style="83" customWidth="1"/>
    <col min="13310" max="13310" width="11.7109375" style="83" customWidth="1"/>
    <col min="13311" max="13313" width="15.7109375" style="83" customWidth="1"/>
    <col min="13314" max="13314" width="30.7109375" style="83" customWidth="1"/>
    <col min="13315" max="13315" width="13.7109375" style="83" customWidth="1"/>
    <col min="13316" max="13316" width="21.7109375" style="83" customWidth="1"/>
    <col min="13317" max="13317" width="15.7109375" style="83" customWidth="1"/>
    <col min="13318" max="13318" width="0" style="83" hidden="1" customWidth="1"/>
    <col min="13319" max="13319" width="15.7109375" style="83" customWidth="1"/>
    <col min="13320" max="13320" width="0" style="83" hidden="1" customWidth="1"/>
    <col min="13321" max="13321" width="11.7109375" style="83" customWidth="1"/>
    <col min="13322" max="13322" width="45.5703125" style="83" customWidth="1"/>
    <col min="13323" max="13562" width="9.140625" style="83"/>
    <col min="13563" max="13563" width="5.7109375" style="83" customWidth="1"/>
    <col min="13564" max="13564" width="37.7109375" style="83" customWidth="1"/>
    <col min="13565" max="13565" width="15.7109375" style="83" customWidth="1"/>
    <col min="13566" max="13566" width="11.7109375" style="83" customWidth="1"/>
    <col min="13567" max="13569" width="15.7109375" style="83" customWidth="1"/>
    <col min="13570" max="13570" width="30.7109375" style="83" customWidth="1"/>
    <col min="13571" max="13571" width="13.7109375" style="83" customWidth="1"/>
    <col min="13572" max="13572" width="21.7109375" style="83" customWidth="1"/>
    <col min="13573" max="13573" width="15.7109375" style="83" customWidth="1"/>
    <col min="13574" max="13574" width="0" style="83" hidden="1" customWidth="1"/>
    <col min="13575" max="13575" width="15.7109375" style="83" customWidth="1"/>
    <col min="13576" max="13576" width="0" style="83" hidden="1" customWidth="1"/>
    <col min="13577" max="13577" width="11.7109375" style="83" customWidth="1"/>
    <col min="13578" max="13578" width="45.5703125" style="83" customWidth="1"/>
    <col min="13579" max="13818" width="9.140625" style="83"/>
    <col min="13819" max="13819" width="5.7109375" style="83" customWidth="1"/>
    <col min="13820" max="13820" width="37.7109375" style="83" customWidth="1"/>
    <col min="13821" max="13821" width="15.7109375" style="83" customWidth="1"/>
    <col min="13822" max="13822" width="11.7109375" style="83" customWidth="1"/>
    <col min="13823" max="13825" width="15.7109375" style="83" customWidth="1"/>
    <col min="13826" max="13826" width="30.7109375" style="83" customWidth="1"/>
    <col min="13827" max="13827" width="13.7109375" style="83" customWidth="1"/>
    <col min="13828" max="13828" width="21.7109375" style="83" customWidth="1"/>
    <col min="13829" max="13829" width="15.7109375" style="83" customWidth="1"/>
    <col min="13830" max="13830" width="0" style="83" hidden="1" customWidth="1"/>
    <col min="13831" max="13831" width="15.7109375" style="83" customWidth="1"/>
    <col min="13832" max="13832" width="0" style="83" hidden="1" customWidth="1"/>
    <col min="13833" max="13833" width="11.7109375" style="83" customWidth="1"/>
    <col min="13834" max="13834" width="45.5703125" style="83" customWidth="1"/>
    <col min="13835" max="14074" width="9.140625" style="83"/>
    <col min="14075" max="14075" width="5.7109375" style="83" customWidth="1"/>
    <col min="14076" max="14076" width="37.7109375" style="83" customWidth="1"/>
    <col min="14077" max="14077" width="15.7109375" style="83" customWidth="1"/>
    <col min="14078" max="14078" width="11.7109375" style="83" customWidth="1"/>
    <col min="14079" max="14081" width="15.7109375" style="83" customWidth="1"/>
    <col min="14082" max="14082" width="30.7109375" style="83" customWidth="1"/>
    <col min="14083" max="14083" width="13.7109375" style="83" customWidth="1"/>
    <col min="14084" max="14084" width="21.7109375" style="83" customWidth="1"/>
    <col min="14085" max="14085" width="15.7109375" style="83" customWidth="1"/>
    <col min="14086" max="14086" width="0" style="83" hidden="1" customWidth="1"/>
    <col min="14087" max="14087" width="15.7109375" style="83" customWidth="1"/>
    <col min="14088" max="14088" width="0" style="83" hidden="1" customWidth="1"/>
    <col min="14089" max="14089" width="11.7109375" style="83" customWidth="1"/>
    <col min="14090" max="14090" width="45.5703125" style="83" customWidth="1"/>
    <col min="14091" max="14330" width="9.140625" style="83"/>
    <col min="14331" max="14331" width="5.7109375" style="83" customWidth="1"/>
    <col min="14332" max="14332" width="37.7109375" style="83" customWidth="1"/>
    <col min="14333" max="14333" width="15.7109375" style="83" customWidth="1"/>
    <col min="14334" max="14334" width="11.7109375" style="83" customWidth="1"/>
    <col min="14335" max="14337" width="15.7109375" style="83" customWidth="1"/>
    <col min="14338" max="14338" width="30.7109375" style="83" customWidth="1"/>
    <col min="14339" max="14339" width="13.7109375" style="83" customWidth="1"/>
    <col min="14340" max="14340" width="21.7109375" style="83" customWidth="1"/>
    <col min="14341" max="14341" width="15.7109375" style="83" customWidth="1"/>
    <col min="14342" max="14342" width="0" style="83" hidden="1" customWidth="1"/>
    <col min="14343" max="14343" width="15.7109375" style="83" customWidth="1"/>
    <col min="14344" max="14344" width="0" style="83" hidden="1" customWidth="1"/>
    <col min="14345" max="14345" width="11.7109375" style="83" customWidth="1"/>
    <col min="14346" max="14346" width="45.5703125" style="83" customWidth="1"/>
    <col min="14347" max="14586" width="9.140625" style="83"/>
    <col min="14587" max="14587" width="5.7109375" style="83" customWidth="1"/>
    <col min="14588" max="14588" width="37.7109375" style="83" customWidth="1"/>
    <col min="14589" max="14589" width="15.7109375" style="83" customWidth="1"/>
    <col min="14590" max="14590" width="11.7109375" style="83" customWidth="1"/>
    <col min="14591" max="14593" width="15.7109375" style="83" customWidth="1"/>
    <col min="14594" max="14594" width="30.7109375" style="83" customWidth="1"/>
    <col min="14595" max="14595" width="13.7109375" style="83" customWidth="1"/>
    <col min="14596" max="14596" width="21.7109375" style="83" customWidth="1"/>
    <col min="14597" max="14597" width="15.7109375" style="83" customWidth="1"/>
    <col min="14598" max="14598" width="0" style="83" hidden="1" customWidth="1"/>
    <col min="14599" max="14599" width="15.7109375" style="83" customWidth="1"/>
    <col min="14600" max="14600" width="0" style="83" hidden="1" customWidth="1"/>
    <col min="14601" max="14601" width="11.7109375" style="83" customWidth="1"/>
    <col min="14602" max="14602" width="45.5703125" style="83" customWidth="1"/>
    <col min="14603" max="14842" width="9.140625" style="83"/>
    <col min="14843" max="14843" width="5.7109375" style="83" customWidth="1"/>
    <col min="14844" max="14844" width="37.7109375" style="83" customWidth="1"/>
    <col min="14845" max="14845" width="15.7109375" style="83" customWidth="1"/>
    <col min="14846" max="14846" width="11.7109375" style="83" customWidth="1"/>
    <col min="14847" max="14849" width="15.7109375" style="83" customWidth="1"/>
    <col min="14850" max="14850" width="30.7109375" style="83" customWidth="1"/>
    <col min="14851" max="14851" width="13.7109375" style="83" customWidth="1"/>
    <col min="14852" max="14852" width="21.7109375" style="83" customWidth="1"/>
    <col min="14853" max="14853" width="15.7109375" style="83" customWidth="1"/>
    <col min="14854" max="14854" width="0" style="83" hidden="1" customWidth="1"/>
    <col min="14855" max="14855" width="15.7109375" style="83" customWidth="1"/>
    <col min="14856" max="14856" width="0" style="83" hidden="1" customWidth="1"/>
    <col min="14857" max="14857" width="11.7109375" style="83" customWidth="1"/>
    <col min="14858" max="14858" width="45.5703125" style="83" customWidth="1"/>
    <col min="14859" max="15098" width="9.140625" style="83"/>
    <col min="15099" max="15099" width="5.7109375" style="83" customWidth="1"/>
    <col min="15100" max="15100" width="37.7109375" style="83" customWidth="1"/>
    <col min="15101" max="15101" width="15.7109375" style="83" customWidth="1"/>
    <col min="15102" max="15102" width="11.7109375" style="83" customWidth="1"/>
    <col min="15103" max="15105" width="15.7109375" style="83" customWidth="1"/>
    <col min="15106" max="15106" width="30.7109375" style="83" customWidth="1"/>
    <col min="15107" max="15107" width="13.7109375" style="83" customWidth="1"/>
    <col min="15108" max="15108" width="21.7109375" style="83" customWidth="1"/>
    <col min="15109" max="15109" width="15.7109375" style="83" customWidth="1"/>
    <col min="15110" max="15110" width="0" style="83" hidden="1" customWidth="1"/>
    <col min="15111" max="15111" width="15.7109375" style="83" customWidth="1"/>
    <col min="15112" max="15112" width="0" style="83" hidden="1" customWidth="1"/>
    <col min="15113" max="15113" width="11.7109375" style="83" customWidth="1"/>
    <col min="15114" max="15114" width="45.5703125" style="83" customWidth="1"/>
    <col min="15115" max="15354" width="9.140625" style="83"/>
    <col min="15355" max="15355" width="5.7109375" style="83" customWidth="1"/>
    <col min="15356" max="15356" width="37.7109375" style="83" customWidth="1"/>
    <col min="15357" max="15357" width="15.7109375" style="83" customWidth="1"/>
    <col min="15358" max="15358" width="11.7109375" style="83" customWidth="1"/>
    <col min="15359" max="15361" width="15.7109375" style="83" customWidth="1"/>
    <col min="15362" max="15362" width="30.7109375" style="83" customWidth="1"/>
    <col min="15363" max="15363" width="13.7109375" style="83" customWidth="1"/>
    <col min="15364" max="15364" width="21.7109375" style="83" customWidth="1"/>
    <col min="15365" max="15365" width="15.7109375" style="83" customWidth="1"/>
    <col min="15366" max="15366" width="0" style="83" hidden="1" customWidth="1"/>
    <col min="15367" max="15367" width="15.7109375" style="83" customWidth="1"/>
    <col min="15368" max="15368" width="0" style="83" hidden="1" customWidth="1"/>
    <col min="15369" max="15369" width="11.7109375" style="83" customWidth="1"/>
    <col min="15370" max="15370" width="45.5703125" style="83" customWidth="1"/>
    <col min="15371" max="15610" width="9.140625" style="83"/>
    <col min="15611" max="15611" width="5.7109375" style="83" customWidth="1"/>
    <col min="15612" max="15612" width="37.7109375" style="83" customWidth="1"/>
    <col min="15613" max="15613" width="15.7109375" style="83" customWidth="1"/>
    <col min="15614" max="15614" width="11.7109375" style="83" customWidth="1"/>
    <col min="15615" max="15617" width="15.7109375" style="83" customWidth="1"/>
    <col min="15618" max="15618" width="30.7109375" style="83" customWidth="1"/>
    <col min="15619" max="15619" width="13.7109375" style="83" customWidth="1"/>
    <col min="15620" max="15620" width="21.7109375" style="83" customWidth="1"/>
    <col min="15621" max="15621" width="15.7109375" style="83" customWidth="1"/>
    <col min="15622" max="15622" width="0" style="83" hidden="1" customWidth="1"/>
    <col min="15623" max="15623" width="15.7109375" style="83" customWidth="1"/>
    <col min="15624" max="15624" width="0" style="83" hidden="1" customWidth="1"/>
    <col min="15625" max="15625" width="11.7109375" style="83" customWidth="1"/>
    <col min="15626" max="15626" width="45.5703125" style="83" customWidth="1"/>
    <col min="15627" max="15866" width="9.140625" style="83"/>
    <col min="15867" max="15867" width="5.7109375" style="83" customWidth="1"/>
    <col min="15868" max="15868" width="37.7109375" style="83" customWidth="1"/>
    <col min="15869" max="15869" width="15.7109375" style="83" customWidth="1"/>
    <col min="15870" max="15870" width="11.7109375" style="83" customWidth="1"/>
    <col min="15871" max="15873" width="15.7109375" style="83" customWidth="1"/>
    <col min="15874" max="15874" width="30.7109375" style="83" customWidth="1"/>
    <col min="15875" max="15875" width="13.7109375" style="83" customWidth="1"/>
    <col min="15876" max="15876" width="21.7109375" style="83" customWidth="1"/>
    <col min="15877" max="15877" width="15.7109375" style="83" customWidth="1"/>
    <col min="15878" max="15878" width="0" style="83" hidden="1" customWidth="1"/>
    <col min="15879" max="15879" width="15.7109375" style="83" customWidth="1"/>
    <col min="15880" max="15880" width="0" style="83" hidden="1" customWidth="1"/>
    <col min="15881" max="15881" width="11.7109375" style="83" customWidth="1"/>
    <col min="15882" max="15882" width="45.5703125" style="83" customWidth="1"/>
    <col min="15883" max="16122" width="9.140625" style="83"/>
    <col min="16123" max="16123" width="5.7109375" style="83" customWidth="1"/>
    <col min="16124" max="16124" width="37.7109375" style="83" customWidth="1"/>
    <col min="16125" max="16125" width="15.7109375" style="83" customWidth="1"/>
    <col min="16126" max="16126" width="11.7109375" style="83" customWidth="1"/>
    <col min="16127" max="16129" width="15.7109375" style="83" customWidth="1"/>
    <col min="16130" max="16130" width="30.7109375" style="83" customWidth="1"/>
    <col min="16131" max="16131" width="13.7109375" style="83" customWidth="1"/>
    <col min="16132" max="16132" width="21.7109375" style="83" customWidth="1"/>
    <col min="16133" max="16133" width="15.7109375" style="83" customWidth="1"/>
    <col min="16134" max="16134" width="0" style="83" hidden="1" customWidth="1"/>
    <col min="16135" max="16135" width="15.7109375" style="83" customWidth="1"/>
    <col min="16136" max="16136" width="0" style="83" hidden="1" customWidth="1"/>
    <col min="16137" max="16137" width="11.7109375" style="83" customWidth="1"/>
    <col min="16138" max="16138" width="45.5703125" style="83" customWidth="1"/>
    <col min="16139" max="16384" width="9.140625" style="83"/>
  </cols>
  <sheetData>
    <row r="1" spans="1:9" ht="18" customHeight="1" x14ac:dyDescent="0.3">
      <c r="A1" s="2691" t="s">
        <v>2104</v>
      </c>
      <c r="B1" s="2692"/>
      <c r="C1" s="2692"/>
      <c r="D1" s="2692"/>
      <c r="E1" s="2692"/>
      <c r="F1" s="2692"/>
      <c r="G1" s="2692"/>
    </row>
    <row r="2" spans="1:9" s="17" customFormat="1" ht="26.25" customHeight="1" x14ac:dyDescent="0.3">
      <c r="A2" s="2693" t="s">
        <v>1814</v>
      </c>
      <c r="B2" s="2693"/>
      <c r="C2" s="2693"/>
      <c r="D2" s="2693"/>
      <c r="E2" s="2693"/>
      <c r="F2" s="2693"/>
      <c r="G2" s="2693"/>
    </row>
    <row r="3" spans="1:9" ht="22.5" customHeight="1" x14ac:dyDescent="0.25">
      <c r="A3" s="2359" t="s">
        <v>244</v>
      </c>
      <c r="B3" s="2359"/>
      <c r="C3" s="2359"/>
      <c r="D3" s="2359"/>
      <c r="E3" s="2359"/>
      <c r="F3" s="2359"/>
      <c r="G3" s="2359"/>
    </row>
    <row r="4" spans="1:9" ht="22.5" customHeight="1" x14ac:dyDescent="0.25">
      <c r="A4" s="2359" t="s">
        <v>2443</v>
      </c>
      <c r="B4" s="2359"/>
      <c r="C4" s="2359"/>
      <c r="D4" s="2359"/>
      <c r="E4" s="2359"/>
      <c r="F4" s="2359"/>
      <c r="G4" s="2359"/>
    </row>
    <row r="5" spans="1:9" ht="22.5" customHeight="1" x14ac:dyDescent="0.3">
      <c r="A5" s="99"/>
      <c r="B5" s="848"/>
      <c r="C5" s="848"/>
      <c r="D5" s="848"/>
      <c r="E5" s="848"/>
      <c r="F5" s="1185"/>
      <c r="G5" s="1185"/>
    </row>
    <row r="6" spans="1:9" ht="120" customHeight="1" x14ac:dyDescent="0.25">
      <c r="A6" s="1288" t="s">
        <v>1</v>
      </c>
      <c r="B6" s="1288" t="s">
        <v>1795</v>
      </c>
      <c r="C6" s="1288" t="s">
        <v>1663</v>
      </c>
      <c r="D6" s="1288" t="s">
        <v>1664</v>
      </c>
      <c r="E6" s="1288" t="s">
        <v>2105</v>
      </c>
      <c r="F6" s="1288" t="s">
        <v>1796</v>
      </c>
      <c r="G6" s="1288" t="s">
        <v>1666</v>
      </c>
      <c r="H6" s="1289" t="s">
        <v>2106</v>
      </c>
    </row>
    <row r="7" spans="1:9" ht="24.75" customHeight="1" x14ac:dyDescent="0.25">
      <c r="A7" s="1189">
        <v>1</v>
      </c>
      <c r="B7" s="1189">
        <v>2</v>
      </c>
      <c r="C7" s="1189">
        <v>3</v>
      </c>
      <c r="D7" s="1189">
        <v>4</v>
      </c>
      <c r="E7" s="1189">
        <v>5</v>
      </c>
      <c r="F7" s="1189">
        <v>6</v>
      </c>
      <c r="G7" s="1189">
        <v>7</v>
      </c>
      <c r="H7" s="1290"/>
    </row>
    <row r="8" spans="1:9" ht="28.5" customHeight="1" x14ac:dyDescent="0.25">
      <c r="A8" s="1291" t="s">
        <v>9</v>
      </c>
      <c r="B8" s="2694" t="s">
        <v>2107</v>
      </c>
      <c r="C8" s="2695"/>
      <c r="D8" s="2695"/>
      <c r="E8" s="2695"/>
      <c r="F8" s="2695"/>
      <c r="G8" s="2696"/>
      <c r="H8" s="1290"/>
    </row>
    <row r="9" spans="1:9" ht="113.25" customHeight="1" x14ac:dyDescent="0.25">
      <c r="A9" s="1292" t="s">
        <v>21</v>
      </c>
      <c r="B9" s="1293" t="s">
        <v>2108</v>
      </c>
      <c r="C9" s="1294" t="s">
        <v>1670</v>
      </c>
      <c r="D9" s="1291">
        <v>51.7</v>
      </c>
      <c r="E9" s="1295">
        <v>58.3</v>
      </c>
      <c r="F9" s="1294">
        <v>58.3</v>
      </c>
      <c r="G9" s="1296" t="s">
        <v>2109</v>
      </c>
      <c r="H9" s="1297"/>
      <c r="I9" s="1298"/>
    </row>
    <row r="10" spans="1:9" ht="75" x14ac:dyDescent="0.25">
      <c r="A10" s="1291" t="s">
        <v>26</v>
      </c>
      <c r="B10" s="1293" t="s">
        <v>2110</v>
      </c>
      <c r="C10" s="1291" t="s">
        <v>1670</v>
      </c>
      <c r="D10" s="1299">
        <v>41.7</v>
      </c>
      <c r="E10" s="1299">
        <v>41.7</v>
      </c>
      <c r="F10" s="1294">
        <v>41.7</v>
      </c>
      <c r="G10" s="1300" t="s">
        <v>2111</v>
      </c>
      <c r="H10" s="1297"/>
      <c r="I10" s="1298"/>
    </row>
    <row r="11" spans="1:9" ht="75.75" customHeight="1" x14ac:dyDescent="0.25">
      <c r="A11" s="1291" t="s">
        <v>27</v>
      </c>
      <c r="B11" s="1293" t="s">
        <v>2112</v>
      </c>
      <c r="C11" s="1291" t="s">
        <v>1670</v>
      </c>
      <c r="D11" s="1291">
        <v>31.2</v>
      </c>
      <c r="E11" s="1301">
        <v>31.3</v>
      </c>
      <c r="F11" s="1291">
        <v>31.3</v>
      </c>
      <c r="G11" s="1302" t="s">
        <v>2113</v>
      </c>
      <c r="H11" s="1297"/>
      <c r="I11" s="1298"/>
    </row>
    <row r="12" spans="1:9" ht="105" customHeight="1" x14ac:dyDescent="0.25">
      <c r="A12" s="1291" t="s">
        <v>51</v>
      </c>
      <c r="B12" s="1293" t="s">
        <v>2114</v>
      </c>
      <c r="C12" s="1294" t="s">
        <v>1670</v>
      </c>
      <c r="D12" s="1294">
        <v>15.5</v>
      </c>
      <c r="E12" s="1294">
        <v>16.5</v>
      </c>
      <c r="F12" s="1294">
        <v>16.5</v>
      </c>
      <c r="G12" s="1302" t="s">
        <v>2115</v>
      </c>
      <c r="H12" s="1297"/>
      <c r="I12" s="1298"/>
    </row>
    <row r="13" spans="1:9" ht="66" customHeight="1" x14ac:dyDescent="0.25">
      <c r="A13" s="2697" t="s">
        <v>60</v>
      </c>
      <c r="B13" s="2699" t="s">
        <v>2116</v>
      </c>
      <c r="C13" s="2701" t="s">
        <v>1670</v>
      </c>
      <c r="D13" s="2703">
        <v>100</v>
      </c>
      <c r="E13" s="2703">
        <v>100</v>
      </c>
      <c r="F13" s="2684">
        <v>100</v>
      </c>
      <c r="G13" s="2686" t="s">
        <v>2442</v>
      </c>
      <c r="H13" s="1297"/>
      <c r="I13" s="1298"/>
    </row>
    <row r="14" spans="1:9" ht="60" customHeight="1" x14ac:dyDescent="0.25">
      <c r="A14" s="2698"/>
      <c r="B14" s="2700"/>
      <c r="C14" s="2702"/>
      <c r="D14" s="2704"/>
      <c r="E14" s="2704"/>
      <c r="F14" s="2685"/>
      <c r="G14" s="2687"/>
      <c r="H14" s="1297"/>
      <c r="I14" s="1298"/>
    </row>
    <row r="15" spans="1:9" ht="36" customHeight="1" x14ac:dyDescent="0.25">
      <c r="A15" s="1303">
        <v>2</v>
      </c>
      <c r="B15" s="2688" t="s">
        <v>2117</v>
      </c>
      <c r="C15" s="2689"/>
      <c r="D15" s="2689"/>
      <c r="E15" s="2689"/>
      <c r="F15" s="2689"/>
      <c r="G15" s="2690"/>
      <c r="H15" s="1297"/>
      <c r="I15" s="1298"/>
    </row>
    <row r="16" spans="1:9" ht="93" customHeight="1" x14ac:dyDescent="0.25">
      <c r="A16" s="1291" t="s">
        <v>13</v>
      </c>
      <c r="B16" s="1304" t="s">
        <v>2118</v>
      </c>
      <c r="C16" s="1291" t="s">
        <v>1670</v>
      </c>
      <c r="D16" s="1291">
        <v>100</v>
      </c>
      <c r="E16" s="1291">
        <v>100</v>
      </c>
      <c r="F16" s="1305">
        <v>100</v>
      </c>
      <c r="G16" s="1306" t="s">
        <v>2592</v>
      </c>
      <c r="H16" s="1297"/>
      <c r="I16" s="1298"/>
    </row>
    <row r="17" spans="1:9" ht="74.25" customHeight="1" x14ac:dyDescent="0.25">
      <c r="A17" s="1307"/>
      <c r="B17" s="1000"/>
      <c r="C17" s="1"/>
      <c r="D17" s="1"/>
      <c r="E17" s="1"/>
      <c r="F17" s="1"/>
      <c r="H17" s="1297"/>
      <c r="I17" s="1298"/>
    </row>
    <row r="18" spans="1:9" ht="58.5" customHeight="1" x14ac:dyDescent="0.25">
      <c r="H18" s="1297"/>
      <c r="I18" s="1298"/>
    </row>
    <row r="19" spans="1:9" ht="99.75" customHeight="1" x14ac:dyDescent="0.25">
      <c r="H19" s="1297"/>
      <c r="I19" s="1298"/>
    </row>
    <row r="20" spans="1:9" x14ac:dyDescent="0.25">
      <c r="H20" s="1297"/>
      <c r="I20" s="1298"/>
    </row>
    <row r="21" spans="1:9" x14ac:dyDescent="0.25">
      <c r="H21" s="1297"/>
      <c r="I21" s="1298"/>
    </row>
    <row r="22" spans="1:9" ht="25.5" customHeight="1" x14ac:dyDescent="0.25">
      <c r="H22" s="1297"/>
      <c r="I22" s="1298"/>
    </row>
    <row r="23" spans="1:9" ht="105.75" customHeight="1" x14ac:dyDescent="0.25">
      <c r="H23" s="1297"/>
      <c r="I23" s="1298"/>
    </row>
    <row r="24" spans="1:9" ht="11.25" customHeight="1" x14ac:dyDescent="0.25">
      <c r="H24" s="1297"/>
      <c r="I24" s="1298"/>
    </row>
    <row r="25" spans="1:9" ht="137.25" customHeight="1" x14ac:dyDescent="0.25">
      <c r="H25" s="1308"/>
      <c r="I25" s="1298"/>
    </row>
    <row r="26" spans="1:9" ht="140.25" customHeight="1" x14ac:dyDescent="0.25">
      <c r="H26" s="1308"/>
      <c r="I26" s="1298"/>
    </row>
    <row r="27" spans="1:9" ht="96" customHeight="1" x14ac:dyDescent="0.25">
      <c r="H27" s="1308"/>
      <c r="I27" s="1298"/>
    </row>
    <row r="28" spans="1:9" ht="81.75" customHeight="1" x14ac:dyDescent="0.25">
      <c r="H28" s="1290"/>
      <c r="I28" s="1298"/>
    </row>
    <row r="29" spans="1:9" x14ac:dyDescent="0.25">
      <c r="I29" s="1298"/>
    </row>
  </sheetData>
  <mergeCells count="13">
    <mergeCell ref="F13:F14"/>
    <mergeCell ref="G13:G14"/>
    <mergeCell ref="B15:G15"/>
    <mergeCell ref="A1:G1"/>
    <mergeCell ref="A2:G2"/>
    <mergeCell ref="A3:G3"/>
    <mergeCell ref="A4:G4"/>
    <mergeCell ref="B8:G8"/>
    <mergeCell ref="A13:A14"/>
    <mergeCell ref="B13:B14"/>
    <mergeCell ref="C13:C14"/>
    <mergeCell ref="D13:D14"/>
    <mergeCell ref="E13:E14"/>
  </mergeCells>
  <pageMargins left="0.78740157480314965" right="0.39370078740157483" top="0.78740157480314965" bottom="0.78740157480314965" header="0.51181102362204722" footer="0.39370078740157483"/>
  <pageSetup paperSize="9" scale="62" firstPageNumber="71" fitToHeight="0" orientation="landscape" useFirstPageNumber="1" r:id="rId1"/>
  <headerFooter alignWithMargins="0">
    <oddFooter>&amp;R&amp;"Times New Roman,обычный"&amp;14&amp;P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L29"/>
  <sheetViews>
    <sheetView view="pageBreakPreview" topLeftCell="A13" zoomScale="60" zoomScaleNormal="60" zoomScalePageLayoutView="70" workbookViewId="0">
      <selection activeCell="N10" sqref="N10"/>
    </sheetView>
  </sheetViews>
  <sheetFormatPr defaultColWidth="11.42578125" defaultRowHeight="18" x14ac:dyDescent="0.25"/>
  <cols>
    <col min="1" max="1" width="8.7109375" style="610" customWidth="1"/>
    <col min="2" max="2" width="45.7109375" style="611" customWidth="1"/>
    <col min="3" max="3" width="19.5703125" style="612" customWidth="1"/>
    <col min="4" max="4" width="20.28515625" style="51" customWidth="1"/>
    <col min="5" max="5" width="18.85546875" style="52" customWidth="1"/>
    <col min="6" max="6" width="15.140625" style="52" customWidth="1"/>
    <col min="7" max="7" width="33.5703125" style="53" customWidth="1"/>
    <col min="8" max="8" width="18.42578125" style="52" customWidth="1"/>
    <col min="9" max="9" width="15.85546875" style="54" customWidth="1"/>
    <col min="10" max="10" width="31.85546875" style="55" customWidth="1"/>
    <col min="11" max="11" width="44.42578125" style="613" customWidth="1"/>
    <col min="12" max="256" width="11.42578125" style="613"/>
    <col min="257" max="257" width="8.7109375" style="613" customWidth="1"/>
    <col min="258" max="258" width="45.7109375" style="613" customWidth="1"/>
    <col min="259" max="259" width="15.7109375" style="613" customWidth="1"/>
    <col min="260" max="261" width="17.7109375" style="613" customWidth="1"/>
    <col min="262" max="262" width="13.7109375" style="613" customWidth="1"/>
    <col min="263" max="263" width="34.7109375" style="613" customWidth="1"/>
    <col min="264" max="264" width="17.7109375" style="613" customWidth="1"/>
    <col min="265" max="265" width="13.7109375" style="613" customWidth="1"/>
    <col min="266" max="266" width="30.7109375" style="613" customWidth="1"/>
    <col min="267" max="267" width="44.42578125" style="613" customWidth="1"/>
    <col min="268" max="512" width="11.42578125" style="613"/>
    <col min="513" max="513" width="8.7109375" style="613" customWidth="1"/>
    <col min="514" max="514" width="45.7109375" style="613" customWidth="1"/>
    <col min="515" max="515" width="15.7109375" style="613" customWidth="1"/>
    <col min="516" max="517" width="17.7109375" style="613" customWidth="1"/>
    <col min="518" max="518" width="13.7109375" style="613" customWidth="1"/>
    <col min="519" max="519" width="34.7109375" style="613" customWidth="1"/>
    <col min="520" max="520" width="17.7109375" style="613" customWidth="1"/>
    <col min="521" max="521" width="13.7109375" style="613" customWidth="1"/>
    <col min="522" max="522" width="30.7109375" style="613" customWidth="1"/>
    <col min="523" max="523" width="44.42578125" style="613" customWidth="1"/>
    <col min="524" max="768" width="11.42578125" style="613"/>
    <col min="769" max="769" width="8.7109375" style="613" customWidth="1"/>
    <col min="770" max="770" width="45.7109375" style="613" customWidth="1"/>
    <col min="771" max="771" width="15.7109375" style="613" customWidth="1"/>
    <col min="772" max="773" width="17.7109375" style="613" customWidth="1"/>
    <col min="774" max="774" width="13.7109375" style="613" customWidth="1"/>
    <col min="775" max="775" width="34.7109375" style="613" customWidth="1"/>
    <col min="776" max="776" width="17.7109375" style="613" customWidth="1"/>
    <col min="777" max="777" width="13.7109375" style="613" customWidth="1"/>
    <col min="778" max="778" width="30.7109375" style="613" customWidth="1"/>
    <col min="779" max="779" width="44.42578125" style="613" customWidth="1"/>
    <col min="780" max="1024" width="11.42578125" style="613"/>
    <col min="1025" max="1025" width="8.7109375" style="613" customWidth="1"/>
    <col min="1026" max="1026" width="45.7109375" style="613" customWidth="1"/>
    <col min="1027" max="1027" width="15.7109375" style="613" customWidth="1"/>
    <col min="1028" max="1029" width="17.7109375" style="613" customWidth="1"/>
    <col min="1030" max="1030" width="13.7109375" style="613" customWidth="1"/>
    <col min="1031" max="1031" width="34.7109375" style="613" customWidth="1"/>
    <col min="1032" max="1032" width="17.7109375" style="613" customWidth="1"/>
    <col min="1033" max="1033" width="13.7109375" style="613" customWidth="1"/>
    <col min="1034" max="1034" width="30.7109375" style="613" customWidth="1"/>
    <col min="1035" max="1035" width="44.42578125" style="613" customWidth="1"/>
    <col min="1036" max="1280" width="11.42578125" style="613"/>
    <col min="1281" max="1281" width="8.7109375" style="613" customWidth="1"/>
    <col min="1282" max="1282" width="45.7109375" style="613" customWidth="1"/>
    <col min="1283" max="1283" width="15.7109375" style="613" customWidth="1"/>
    <col min="1284" max="1285" width="17.7109375" style="613" customWidth="1"/>
    <col min="1286" max="1286" width="13.7109375" style="613" customWidth="1"/>
    <col min="1287" max="1287" width="34.7109375" style="613" customWidth="1"/>
    <col min="1288" max="1288" width="17.7109375" style="613" customWidth="1"/>
    <col min="1289" max="1289" width="13.7109375" style="613" customWidth="1"/>
    <col min="1290" max="1290" width="30.7109375" style="613" customWidth="1"/>
    <col min="1291" max="1291" width="44.42578125" style="613" customWidth="1"/>
    <col min="1292" max="1536" width="11.42578125" style="613"/>
    <col min="1537" max="1537" width="8.7109375" style="613" customWidth="1"/>
    <col min="1538" max="1538" width="45.7109375" style="613" customWidth="1"/>
    <col min="1539" max="1539" width="15.7109375" style="613" customWidth="1"/>
    <col min="1540" max="1541" width="17.7109375" style="613" customWidth="1"/>
    <col min="1542" max="1542" width="13.7109375" style="613" customWidth="1"/>
    <col min="1543" max="1543" width="34.7109375" style="613" customWidth="1"/>
    <col min="1544" max="1544" width="17.7109375" style="613" customWidth="1"/>
    <col min="1545" max="1545" width="13.7109375" style="613" customWidth="1"/>
    <col min="1546" max="1546" width="30.7109375" style="613" customWidth="1"/>
    <col min="1547" max="1547" width="44.42578125" style="613" customWidth="1"/>
    <col min="1548" max="1792" width="11.42578125" style="613"/>
    <col min="1793" max="1793" width="8.7109375" style="613" customWidth="1"/>
    <col min="1794" max="1794" width="45.7109375" style="613" customWidth="1"/>
    <col min="1795" max="1795" width="15.7109375" style="613" customWidth="1"/>
    <col min="1796" max="1797" width="17.7109375" style="613" customWidth="1"/>
    <col min="1798" max="1798" width="13.7109375" style="613" customWidth="1"/>
    <col min="1799" max="1799" width="34.7109375" style="613" customWidth="1"/>
    <col min="1800" max="1800" width="17.7109375" style="613" customWidth="1"/>
    <col min="1801" max="1801" width="13.7109375" style="613" customWidth="1"/>
    <col min="1802" max="1802" width="30.7109375" style="613" customWidth="1"/>
    <col min="1803" max="1803" width="44.42578125" style="613" customWidth="1"/>
    <col min="1804" max="2048" width="11.42578125" style="613"/>
    <col min="2049" max="2049" width="8.7109375" style="613" customWidth="1"/>
    <col min="2050" max="2050" width="45.7109375" style="613" customWidth="1"/>
    <col min="2051" max="2051" width="15.7109375" style="613" customWidth="1"/>
    <col min="2052" max="2053" width="17.7109375" style="613" customWidth="1"/>
    <col min="2054" max="2054" width="13.7109375" style="613" customWidth="1"/>
    <col min="2055" max="2055" width="34.7109375" style="613" customWidth="1"/>
    <col min="2056" max="2056" width="17.7109375" style="613" customWidth="1"/>
    <col min="2057" max="2057" width="13.7109375" style="613" customWidth="1"/>
    <col min="2058" max="2058" width="30.7109375" style="613" customWidth="1"/>
    <col min="2059" max="2059" width="44.42578125" style="613" customWidth="1"/>
    <col min="2060" max="2304" width="11.42578125" style="613"/>
    <col min="2305" max="2305" width="8.7109375" style="613" customWidth="1"/>
    <col min="2306" max="2306" width="45.7109375" style="613" customWidth="1"/>
    <col min="2307" max="2307" width="15.7109375" style="613" customWidth="1"/>
    <col min="2308" max="2309" width="17.7109375" style="613" customWidth="1"/>
    <col min="2310" max="2310" width="13.7109375" style="613" customWidth="1"/>
    <col min="2311" max="2311" width="34.7109375" style="613" customWidth="1"/>
    <col min="2312" max="2312" width="17.7109375" style="613" customWidth="1"/>
    <col min="2313" max="2313" width="13.7109375" style="613" customWidth="1"/>
    <col min="2314" max="2314" width="30.7109375" style="613" customWidth="1"/>
    <col min="2315" max="2315" width="44.42578125" style="613" customWidth="1"/>
    <col min="2316" max="2560" width="11.42578125" style="613"/>
    <col min="2561" max="2561" width="8.7109375" style="613" customWidth="1"/>
    <col min="2562" max="2562" width="45.7109375" style="613" customWidth="1"/>
    <col min="2563" max="2563" width="15.7109375" style="613" customWidth="1"/>
    <col min="2564" max="2565" width="17.7109375" style="613" customWidth="1"/>
    <col min="2566" max="2566" width="13.7109375" style="613" customWidth="1"/>
    <col min="2567" max="2567" width="34.7109375" style="613" customWidth="1"/>
    <col min="2568" max="2568" width="17.7109375" style="613" customWidth="1"/>
    <col min="2569" max="2569" width="13.7109375" style="613" customWidth="1"/>
    <col min="2570" max="2570" width="30.7109375" style="613" customWidth="1"/>
    <col min="2571" max="2571" width="44.42578125" style="613" customWidth="1"/>
    <col min="2572" max="2816" width="11.42578125" style="613"/>
    <col min="2817" max="2817" width="8.7109375" style="613" customWidth="1"/>
    <col min="2818" max="2818" width="45.7109375" style="613" customWidth="1"/>
    <col min="2819" max="2819" width="15.7109375" style="613" customWidth="1"/>
    <col min="2820" max="2821" width="17.7109375" style="613" customWidth="1"/>
    <col min="2822" max="2822" width="13.7109375" style="613" customWidth="1"/>
    <col min="2823" max="2823" width="34.7109375" style="613" customWidth="1"/>
    <col min="2824" max="2824" width="17.7109375" style="613" customWidth="1"/>
    <col min="2825" max="2825" width="13.7109375" style="613" customWidth="1"/>
    <col min="2826" max="2826" width="30.7109375" style="613" customWidth="1"/>
    <col min="2827" max="2827" width="44.42578125" style="613" customWidth="1"/>
    <col min="2828" max="3072" width="11.42578125" style="613"/>
    <col min="3073" max="3073" width="8.7109375" style="613" customWidth="1"/>
    <col min="3074" max="3074" width="45.7109375" style="613" customWidth="1"/>
    <col min="3075" max="3075" width="15.7109375" style="613" customWidth="1"/>
    <col min="3076" max="3077" width="17.7109375" style="613" customWidth="1"/>
    <col min="3078" max="3078" width="13.7109375" style="613" customWidth="1"/>
    <col min="3079" max="3079" width="34.7109375" style="613" customWidth="1"/>
    <col min="3080" max="3080" width="17.7109375" style="613" customWidth="1"/>
    <col min="3081" max="3081" width="13.7109375" style="613" customWidth="1"/>
    <col min="3082" max="3082" width="30.7109375" style="613" customWidth="1"/>
    <col min="3083" max="3083" width="44.42578125" style="613" customWidth="1"/>
    <col min="3084" max="3328" width="11.42578125" style="613"/>
    <col min="3329" max="3329" width="8.7109375" style="613" customWidth="1"/>
    <col min="3330" max="3330" width="45.7109375" style="613" customWidth="1"/>
    <col min="3331" max="3331" width="15.7109375" style="613" customWidth="1"/>
    <col min="3332" max="3333" width="17.7109375" style="613" customWidth="1"/>
    <col min="3334" max="3334" width="13.7109375" style="613" customWidth="1"/>
    <col min="3335" max="3335" width="34.7109375" style="613" customWidth="1"/>
    <col min="3336" max="3336" width="17.7109375" style="613" customWidth="1"/>
    <col min="3337" max="3337" width="13.7109375" style="613" customWidth="1"/>
    <col min="3338" max="3338" width="30.7109375" style="613" customWidth="1"/>
    <col min="3339" max="3339" width="44.42578125" style="613" customWidth="1"/>
    <col min="3340" max="3584" width="11.42578125" style="613"/>
    <col min="3585" max="3585" width="8.7109375" style="613" customWidth="1"/>
    <col min="3586" max="3586" width="45.7109375" style="613" customWidth="1"/>
    <col min="3587" max="3587" width="15.7109375" style="613" customWidth="1"/>
    <col min="3588" max="3589" width="17.7109375" style="613" customWidth="1"/>
    <col min="3590" max="3590" width="13.7109375" style="613" customWidth="1"/>
    <col min="3591" max="3591" width="34.7109375" style="613" customWidth="1"/>
    <col min="3592" max="3592" width="17.7109375" style="613" customWidth="1"/>
    <col min="3593" max="3593" width="13.7109375" style="613" customWidth="1"/>
    <col min="3594" max="3594" width="30.7109375" style="613" customWidth="1"/>
    <col min="3595" max="3595" width="44.42578125" style="613" customWidth="1"/>
    <col min="3596" max="3840" width="11.42578125" style="613"/>
    <col min="3841" max="3841" width="8.7109375" style="613" customWidth="1"/>
    <col min="3842" max="3842" width="45.7109375" style="613" customWidth="1"/>
    <col min="3843" max="3843" width="15.7109375" style="613" customWidth="1"/>
    <col min="3844" max="3845" width="17.7109375" style="613" customWidth="1"/>
    <col min="3846" max="3846" width="13.7109375" style="613" customWidth="1"/>
    <col min="3847" max="3847" width="34.7109375" style="613" customWidth="1"/>
    <col min="3848" max="3848" width="17.7109375" style="613" customWidth="1"/>
    <col min="3849" max="3849" width="13.7109375" style="613" customWidth="1"/>
    <col min="3850" max="3850" width="30.7109375" style="613" customWidth="1"/>
    <col min="3851" max="3851" width="44.42578125" style="613" customWidth="1"/>
    <col min="3852" max="4096" width="11.42578125" style="613"/>
    <col min="4097" max="4097" width="8.7109375" style="613" customWidth="1"/>
    <col min="4098" max="4098" width="45.7109375" style="613" customWidth="1"/>
    <col min="4099" max="4099" width="15.7109375" style="613" customWidth="1"/>
    <col min="4100" max="4101" width="17.7109375" style="613" customWidth="1"/>
    <col min="4102" max="4102" width="13.7109375" style="613" customWidth="1"/>
    <col min="4103" max="4103" width="34.7109375" style="613" customWidth="1"/>
    <col min="4104" max="4104" width="17.7109375" style="613" customWidth="1"/>
    <col min="4105" max="4105" width="13.7109375" style="613" customWidth="1"/>
    <col min="4106" max="4106" width="30.7109375" style="613" customWidth="1"/>
    <col min="4107" max="4107" width="44.42578125" style="613" customWidth="1"/>
    <col min="4108" max="4352" width="11.42578125" style="613"/>
    <col min="4353" max="4353" width="8.7109375" style="613" customWidth="1"/>
    <col min="4354" max="4354" width="45.7109375" style="613" customWidth="1"/>
    <col min="4355" max="4355" width="15.7109375" style="613" customWidth="1"/>
    <col min="4356" max="4357" width="17.7109375" style="613" customWidth="1"/>
    <col min="4358" max="4358" width="13.7109375" style="613" customWidth="1"/>
    <col min="4359" max="4359" width="34.7109375" style="613" customWidth="1"/>
    <col min="4360" max="4360" width="17.7109375" style="613" customWidth="1"/>
    <col min="4361" max="4361" width="13.7109375" style="613" customWidth="1"/>
    <col min="4362" max="4362" width="30.7109375" style="613" customWidth="1"/>
    <col min="4363" max="4363" width="44.42578125" style="613" customWidth="1"/>
    <col min="4364" max="4608" width="11.42578125" style="613"/>
    <col min="4609" max="4609" width="8.7109375" style="613" customWidth="1"/>
    <col min="4610" max="4610" width="45.7109375" style="613" customWidth="1"/>
    <col min="4611" max="4611" width="15.7109375" style="613" customWidth="1"/>
    <col min="4612" max="4613" width="17.7109375" style="613" customWidth="1"/>
    <col min="4614" max="4614" width="13.7109375" style="613" customWidth="1"/>
    <col min="4615" max="4615" width="34.7109375" style="613" customWidth="1"/>
    <col min="4616" max="4616" width="17.7109375" style="613" customWidth="1"/>
    <col min="4617" max="4617" width="13.7109375" style="613" customWidth="1"/>
    <col min="4618" max="4618" width="30.7109375" style="613" customWidth="1"/>
    <col min="4619" max="4619" width="44.42578125" style="613" customWidth="1"/>
    <col min="4620" max="4864" width="11.42578125" style="613"/>
    <col min="4865" max="4865" width="8.7109375" style="613" customWidth="1"/>
    <col min="4866" max="4866" width="45.7109375" style="613" customWidth="1"/>
    <col min="4867" max="4867" width="15.7109375" style="613" customWidth="1"/>
    <col min="4868" max="4869" width="17.7109375" style="613" customWidth="1"/>
    <col min="4870" max="4870" width="13.7109375" style="613" customWidth="1"/>
    <col min="4871" max="4871" width="34.7109375" style="613" customWidth="1"/>
    <col min="4872" max="4872" width="17.7109375" style="613" customWidth="1"/>
    <col min="4873" max="4873" width="13.7109375" style="613" customWidth="1"/>
    <col min="4874" max="4874" width="30.7109375" style="613" customWidth="1"/>
    <col min="4875" max="4875" width="44.42578125" style="613" customWidth="1"/>
    <col min="4876" max="5120" width="11.42578125" style="613"/>
    <col min="5121" max="5121" width="8.7109375" style="613" customWidth="1"/>
    <col min="5122" max="5122" width="45.7109375" style="613" customWidth="1"/>
    <col min="5123" max="5123" width="15.7109375" style="613" customWidth="1"/>
    <col min="5124" max="5125" width="17.7109375" style="613" customWidth="1"/>
    <col min="5126" max="5126" width="13.7109375" style="613" customWidth="1"/>
    <col min="5127" max="5127" width="34.7109375" style="613" customWidth="1"/>
    <col min="5128" max="5128" width="17.7109375" style="613" customWidth="1"/>
    <col min="5129" max="5129" width="13.7109375" style="613" customWidth="1"/>
    <col min="5130" max="5130" width="30.7109375" style="613" customWidth="1"/>
    <col min="5131" max="5131" width="44.42578125" style="613" customWidth="1"/>
    <col min="5132" max="5376" width="11.42578125" style="613"/>
    <col min="5377" max="5377" width="8.7109375" style="613" customWidth="1"/>
    <col min="5378" max="5378" width="45.7109375" style="613" customWidth="1"/>
    <col min="5379" max="5379" width="15.7109375" style="613" customWidth="1"/>
    <col min="5380" max="5381" width="17.7109375" style="613" customWidth="1"/>
    <col min="5382" max="5382" width="13.7109375" style="613" customWidth="1"/>
    <col min="5383" max="5383" width="34.7109375" style="613" customWidth="1"/>
    <col min="5384" max="5384" width="17.7109375" style="613" customWidth="1"/>
    <col min="5385" max="5385" width="13.7109375" style="613" customWidth="1"/>
    <col min="5386" max="5386" width="30.7109375" style="613" customWidth="1"/>
    <col min="5387" max="5387" width="44.42578125" style="613" customWidth="1"/>
    <col min="5388" max="5632" width="11.42578125" style="613"/>
    <col min="5633" max="5633" width="8.7109375" style="613" customWidth="1"/>
    <col min="5634" max="5634" width="45.7109375" style="613" customWidth="1"/>
    <col min="5635" max="5635" width="15.7109375" style="613" customWidth="1"/>
    <col min="5636" max="5637" width="17.7109375" style="613" customWidth="1"/>
    <col min="5638" max="5638" width="13.7109375" style="613" customWidth="1"/>
    <col min="5639" max="5639" width="34.7109375" style="613" customWidth="1"/>
    <col min="5640" max="5640" width="17.7109375" style="613" customWidth="1"/>
    <col min="5641" max="5641" width="13.7109375" style="613" customWidth="1"/>
    <col min="5642" max="5642" width="30.7109375" style="613" customWidth="1"/>
    <col min="5643" max="5643" width="44.42578125" style="613" customWidth="1"/>
    <col min="5644" max="5888" width="11.42578125" style="613"/>
    <col min="5889" max="5889" width="8.7109375" style="613" customWidth="1"/>
    <col min="5890" max="5890" width="45.7109375" style="613" customWidth="1"/>
    <col min="5891" max="5891" width="15.7109375" style="613" customWidth="1"/>
    <col min="5892" max="5893" width="17.7109375" style="613" customWidth="1"/>
    <col min="5894" max="5894" width="13.7109375" style="613" customWidth="1"/>
    <col min="5895" max="5895" width="34.7109375" style="613" customWidth="1"/>
    <col min="5896" max="5896" width="17.7109375" style="613" customWidth="1"/>
    <col min="5897" max="5897" width="13.7109375" style="613" customWidth="1"/>
    <col min="5898" max="5898" width="30.7109375" style="613" customWidth="1"/>
    <col min="5899" max="5899" width="44.42578125" style="613" customWidth="1"/>
    <col min="5900" max="6144" width="11.42578125" style="613"/>
    <col min="6145" max="6145" width="8.7109375" style="613" customWidth="1"/>
    <col min="6146" max="6146" width="45.7109375" style="613" customWidth="1"/>
    <col min="6147" max="6147" width="15.7109375" style="613" customWidth="1"/>
    <col min="6148" max="6149" width="17.7109375" style="613" customWidth="1"/>
    <col min="6150" max="6150" width="13.7109375" style="613" customWidth="1"/>
    <col min="6151" max="6151" width="34.7109375" style="613" customWidth="1"/>
    <col min="6152" max="6152" width="17.7109375" style="613" customWidth="1"/>
    <col min="6153" max="6153" width="13.7109375" style="613" customWidth="1"/>
    <col min="6154" max="6154" width="30.7109375" style="613" customWidth="1"/>
    <col min="6155" max="6155" width="44.42578125" style="613" customWidth="1"/>
    <col min="6156" max="6400" width="11.42578125" style="613"/>
    <col min="6401" max="6401" width="8.7109375" style="613" customWidth="1"/>
    <col min="6402" max="6402" width="45.7109375" style="613" customWidth="1"/>
    <col min="6403" max="6403" width="15.7109375" style="613" customWidth="1"/>
    <col min="6404" max="6405" width="17.7109375" style="613" customWidth="1"/>
    <col min="6406" max="6406" width="13.7109375" style="613" customWidth="1"/>
    <col min="6407" max="6407" width="34.7109375" style="613" customWidth="1"/>
    <col min="6408" max="6408" width="17.7109375" style="613" customWidth="1"/>
    <col min="6409" max="6409" width="13.7109375" style="613" customWidth="1"/>
    <col min="6410" max="6410" width="30.7109375" style="613" customWidth="1"/>
    <col min="6411" max="6411" width="44.42578125" style="613" customWidth="1"/>
    <col min="6412" max="6656" width="11.42578125" style="613"/>
    <col min="6657" max="6657" width="8.7109375" style="613" customWidth="1"/>
    <col min="6658" max="6658" width="45.7109375" style="613" customWidth="1"/>
    <col min="6659" max="6659" width="15.7109375" style="613" customWidth="1"/>
    <col min="6660" max="6661" width="17.7109375" style="613" customWidth="1"/>
    <col min="6662" max="6662" width="13.7109375" style="613" customWidth="1"/>
    <col min="6663" max="6663" width="34.7109375" style="613" customWidth="1"/>
    <col min="6664" max="6664" width="17.7109375" style="613" customWidth="1"/>
    <col min="6665" max="6665" width="13.7109375" style="613" customWidth="1"/>
    <col min="6666" max="6666" width="30.7109375" style="613" customWidth="1"/>
    <col min="6667" max="6667" width="44.42578125" style="613" customWidth="1"/>
    <col min="6668" max="6912" width="11.42578125" style="613"/>
    <col min="6913" max="6913" width="8.7109375" style="613" customWidth="1"/>
    <col min="6914" max="6914" width="45.7109375" style="613" customWidth="1"/>
    <col min="6915" max="6915" width="15.7109375" style="613" customWidth="1"/>
    <col min="6916" max="6917" width="17.7109375" style="613" customWidth="1"/>
    <col min="6918" max="6918" width="13.7109375" style="613" customWidth="1"/>
    <col min="6919" max="6919" width="34.7109375" style="613" customWidth="1"/>
    <col min="6920" max="6920" width="17.7109375" style="613" customWidth="1"/>
    <col min="6921" max="6921" width="13.7109375" style="613" customWidth="1"/>
    <col min="6922" max="6922" width="30.7109375" style="613" customWidth="1"/>
    <col min="6923" max="6923" width="44.42578125" style="613" customWidth="1"/>
    <col min="6924" max="7168" width="11.42578125" style="613"/>
    <col min="7169" max="7169" width="8.7109375" style="613" customWidth="1"/>
    <col min="7170" max="7170" width="45.7109375" style="613" customWidth="1"/>
    <col min="7171" max="7171" width="15.7109375" style="613" customWidth="1"/>
    <col min="7172" max="7173" width="17.7109375" style="613" customWidth="1"/>
    <col min="7174" max="7174" width="13.7109375" style="613" customWidth="1"/>
    <col min="7175" max="7175" width="34.7109375" style="613" customWidth="1"/>
    <col min="7176" max="7176" width="17.7109375" style="613" customWidth="1"/>
    <col min="7177" max="7177" width="13.7109375" style="613" customWidth="1"/>
    <col min="7178" max="7178" width="30.7109375" style="613" customWidth="1"/>
    <col min="7179" max="7179" width="44.42578125" style="613" customWidth="1"/>
    <col min="7180" max="7424" width="11.42578125" style="613"/>
    <col min="7425" max="7425" width="8.7109375" style="613" customWidth="1"/>
    <col min="7426" max="7426" width="45.7109375" style="613" customWidth="1"/>
    <col min="7427" max="7427" width="15.7109375" style="613" customWidth="1"/>
    <col min="7428" max="7429" width="17.7109375" style="613" customWidth="1"/>
    <col min="7430" max="7430" width="13.7109375" style="613" customWidth="1"/>
    <col min="7431" max="7431" width="34.7109375" style="613" customWidth="1"/>
    <col min="7432" max="7432" width="17.7109375" style="613" customWidth="1"/>
    <col min="7433" max="7433" width="13.7109375" style="613" customWidth="1"/>
    <col min="7434" max="7434" width="30.7109375" style="613" customWidth="1"/>
    <col min="7435" max="7435" width="44.42578125" style="613" customWidth="1"/>
    <col min="7436" max="7680" width="11.42578125" style="613"/>
    <col min="7681" max="7681" width="8.7109375" style="613" customWidth="1"/>
    <col min="7682" max="7682" width="45.7109375" style="613" customWidth="1"/>
    <col min="7683" max="7683" width="15.7109375" style="613" customWidth="1"/>
    <col min="7684" max="7685" width="17.7109375" style="613" customWidth="1"/>
    <col min="7686" max="7686" width="13.7109375" style="613" customWidth="1"/>
    <col min="7687" max="7687" width="34.7109375" style="613" customWidth="1"/>
    <col min="7688" max="7688" width="17.7109375" style="613" customWidth="1"/>
    <col min="7689" max="7689" width="13.7109375" style="613" customWidth="1"/>
    <col min="7690" max="7690" width="30.7109375" style="613" customWidth="1"/>
    <col min="7691" max="7691" width="44.42578125" style="613" customWidth="1"/>
    <col min="7692" max="7936" width="11.42578125" style="613"/>
    <col min="7937" max="7937" width="8.7109375" style="613" customWidth="1"/>
    <col min="7938" max="7938" width="45.7109375" style="613" customWidth="1"/>
    <col min="7939" max="7939" width="15.7109375" style="613" customWidth="1"/>
    <col min="7940" max="7941" width="17.7109375" style="613" customWidth="1"/>
    <col min="7942" max="7942" width="13.7109375" style="613" customWidth="1"/>
    <col min="7943" max="7943" width="34.7109375" style="613" customWidth="1"/>
    <col min="7944" max="7944" width="17.7109375" style="613" customWidth="1"/>
    <col min="7945" max="7945" width="13.7109375" style="613" customWidth="1"/>
    <col min="7946" max="7946" width="30.7109375" style="613" customWidth="1"/>
    <col min="7947" max="7947" width="44.42578125" style="613" customWidth="1"/>
    <col min="7948" max="8192" width="11.42578125" style="613"/>
    <col min="8193" max="8193" width="8.7109375" style="613" customWidth="1"/>
    <col min="8194" max="8194" width="45.7109375" style="613" customWidth="1"/>
    <col min="8195" max="8195" width="15.7109375" style="613" customWidth="1"/>
    <col min="8196" max="8197" width="17.7109375" style="613" customWidth="1"/>
    <col min="8198" max="8198" width="13.7109375" style="613" customWidth="1"/>
    <col min="8199" max="8199" width="34.7109375" style="613" customWidth="1"/>
    <col min="8200" max="8200" width="17.7109375" style="613" customWidth="1"/>
    <col min="8201" max="8201" width="13.7109375" style="613" customWidth="1"/>
    <col min="8202" max="8202" width="30.7109375" style="613" customWidth="1"/>
    <col min="8203" max="8203" width="44.42578125" style="613" customWidth="1"/>
    <col min="8204" max="8448" width="11.42578125" style="613"/>
    <col min="8449" max="8449" width="8.7109375" style="613" customWidth="1"/>
    <col min="8450" max="8450" width="45.7109375" style="613" customWidth="1"/>
    <col min="8451" max="8451" width="15.7109375" style="613" customWidth="1"/>
    <col min="8452" max="8453" width="17.7109375" style="613" customWidth="1"/>
    <col min="8454" max="8454" width="13.7109375" style="613" customWidth="1"/>
    <col min="8455" max="8455" width="34.7109375" style="613" customWidth="1"/>
    <col min="8456" max="8456" width="17.7109375" style="613" customWidth="1"/>
    <col min="8457" max="8457" width="13.7109375" style="613" customWidth="1"/>
    <col min="8458" max="8458" width="30.7109375" style="613" customWidth="1"/>
    <col min="8459" max="8459" width="44.42578125" style="613" customWidth="1"/>
    <col min="8460" max="8704" width="11.42578125" style="613"/>
    <col min="8705" max="8705" width="8.7109375" style="613" customWidth="1"/>
    <col min="8706" max="8706" width="45.7109375" style="613" customWidth="1"/>
    <col min="8707" max="8707" width="15.7109375" style="613" customWidth="1"/>
    <col min="8708" max="8709" width="17.7109375" style="613" customWidth="1"/>
    <col min="8710" max="8710" width="13.7109375" style="613" customWidth="1"/>
    <col min="8711" max="8711" width="34.7109375" style="613" customWidth="1"/>
    <col min="8712" max="8712" width="17.7109375" style="613" customWidth="1"/>
    <col min="8713" max="8713" width="13.7109375" style="613" customWidth="1"/>
    <col min="8714" max="8714" width="30.7109375" style="613" customWidth="1"/>
    <col min="8715" max="8715" width="44.42578125" style="613" customWidth="1"/>
    <col min="8716" max="8960" width="11.42578125" style="613"/>
    <col min="8961" max="8961" width="8.7109375" style="613" customWidth="1"/>
    <col min="8962" max="8962" width="45.7109375" style="613" customWidth="1"/>
    <col min="8963" max="8963" width="15.7109375" style="613" customWidth="1"/>
    <col min="8964" max="8965" width="17.7109375" style="613" customWidth="1"/>
    <col min="8966" max="8966" width="13.7109375" style="613" customWidth="1"/>
    <col min="8967" max="8967" width="34.7109375" style="613" customWidth="1"/>
    <col min="8968" max="8968" width="17.7109375" style="613" customWidth="1"/>
    <col min="8969" max="8969" width="13.7109375" style="613" customWidth="1"/>
    <col min="8970" max="8970" width="30.7109375" style="613" customWidth="1"/>
    <col min="8971" max="8971" width="44.42578125" style="613" customWidth="1"/>
    <col min="8972" max="9216" width="11.42578125" style="613"/>
    <col min="9217" max="9217" width="8.7109375" style="613" customWidth="1"/>
    <col min="9218" max="9218" width="45.7109375" style="613" customWidth="1"/>
    <col min="9219" max="9219" width="15.7109375" style="613" customWidth="1"/>
    <col min="9220" max="9221" width="17.7109375" style="613" customWidth="1"/>
    <col min="9222" max="9222" width="13.7109375" style="613" customWidth="1"/>
    <col min="9223" max="9223" width="34.7109375" style="613" customWidth="1"/>
    <col min="9224" max="9224" width="17.7109375" style="613" customWidth="1"/>
    <col min="9225" max="9225" width="13.7109375" style="613" customWidth="1"/>
    <col min="9226" max="9226" width="30.7109375" style="613" customWidth="1"/>
    <col min="9227" max="9227" width="44.42578125" style="613" customWidth="1"/>
    <col min="9228" max="9472" width="11.42578125" style="613"/>
    <col min="9473" max="9473" width="8.7109375" style="613" customWidth="1"/>
    <col min="9474" max="9474" width="45.7109375" style="613" customWidth="1"/>
    <col min="9475" max="9475" width="15.7109375" style="613" customWidth="1"/>
    <col min="9476" max="9477" width="17.7109375" style="613" customWidth="1"/>
    <col min="9478" max="9478" width="13.7109375" style="613" customWidth="1"/>
    <col min="9479" max="9479" width="34.7109375" style="613" customWidth="1"/>
    <col min="9480" max="9480" width="17.7109375" style="613" customWidth="1"/>
    <col min="9481" max="9481" width="13.7109375" style="613" customWidth="1"/>
    <col min="9482" max="9482" width="30.7109375" style="613" customWidth="1"/>
    <col min="9483" max="9483" width="44.42578125" style="613" customWidth="1"/>
    <col min="9484" max="9728" width="11.42578125" style="613"/>
    <col min="9729" max="9729" width="8.7109375" style="613" customWidth="1"/>
    <col min="9730" max="9730" width="45.7109375" style="613" customWidth="1"/>
    <col min="9731" max="9731" width="15.7109375" style="613" customWidth="1"/>
    <col min="9732" max="9733" width="17.7109375" style="613" customWidth="1"/>
    <col min="9734" max="9734" width="13.7109375" style="613" customWidth="1"/>
    <col min="9735" max="9735" width="34.7109375" style="613" customWidth="1"/>
    <col min="9736" max="9736" width="17.7109375" style="613" customWidth="1"/>
    <col min="9737" max="9737" width="13.7109375" style="613" customWidth="1"/>
    <col min="9738" max="9738" width="30.7109375" style="613" customWidth="1"/>
    <col min="9739" max="9739" width="44.42578125" style="613" customWidth="1"/>
    <col min="9740" max="9984" width="11.42578125" style="613"/>
    <col min="9985" max="9985" width="8.7109375" style="613" customWidth="1"/>
    <col min="9986" max="9986" width="45.7109375" style="613" customWidth="1"/>
    <col min="9987" max="9987" width="15.7109375" style="613" customWidth="1"/>
    <col min="9988" max="9989" width="17.7109375" style="613" customWidth="1"/>
    <col min="9990" max="9990" width="13.7109375" style="613" customWidth="1"/>
    <col min="9991" max="9991" width="34.7109375" style="613" customWidth="1"/>
    <col min="9992" max="9992" width="17.7109375" style="613" customWidth="1"/>
    <col min="9993" max="9993" width="13.7109375" style="613" customWidth="1"/>
    <col min="9994" max="9994" width="30.7109375" style="613" customWidth="1"/>
    <col min="9995" max="9995" width="44.42578125" style="613" customWidth="1"/>
    <col min="9996" max="10240" width="11.42578125" style="613"/>
    <col min="10241" max="10241" width="8.7109375" style="613" customWidth="1"/>
    <col min="10242" max="10242" width="45.7109375" style="613" customWidth="1"/>
    <col min="10243" max="10243" width="15.7109375" style="613" customWidth="1"/>
    <col min="10244" max="10245" width="17.7109375" style="613" customWidth="1"/>
    <col min="10246" max="10246" width="13.7109375" style="613" customWidth="1"/>
    <col min="10247" max="10247" width="34.7109375" style="613" customWidth="1"/>
    <col min="10248" max="10248" width="17.7109375" style="613" customWidth="1"/>
    <col min="10249" max="10249" width="13.7109375" style="613" customWidth="1"/>
    <col min="10250" max="10250" width="30.7109375" style="613" customWidth="1"/>
    <col min="10251" max="10251" width="44.42578125" style="613" customWidth="1"/>
    <col min="10252" max="10496" width="11.42578125" style="613"/>
    <col min="10497" max="10497" width="8.7109375" style="613" customWidth="1"/>
    <col min="10498" max="10498" width="45.7109375" style="613" customWidth="1"/>
    <col min="10499" max="10499" width="15.7109375" style="613" customWidth="1"/>
    <col min="10500" max="10501" width="17.7109375" style="613" customWidth="1"/>
    <col min="10502" max="10502" width="13.7109375" style="613" customWidth="1"/>
    <col min="10503" max="10503" width="34.7109375" style="613" customWidth="1"/>
    <col min="10504" max="10504" width="17.7109375" style="613" customWidth="1"/>
    <col min="10505" max="10505" width="13.7109375" style="613" customWidth="1"/>
    <col min="10506" max="10506" width="30.7109375" style="613" customWidth="1"/>
    <col min="10507" max="10507" width="44.42578125" style="613" customWidth="1"/>
    <col min="10508" max="10752" width="11.42578125" style="613"/>
    <col min="10753" max="10753" width="8.7109375" style="613" customWidth="1"/>
    <col min="10754" max="10754" width="45.7109375" style="613" customWidth="1"/>
    <col min="10755" max="10755" width="15.7109375" style="613" customWidth="1"/>
    <col min="10756" max="10757" width="17.7109375" style="613" customWidth="1"/>
    <col min="10758" max="10758" width="13.7109375" style="613" customWidth="1"/>
    <col min="10759" max="10759" width="34.7109375" style="613" customWidth="1"/>
    <col min="10760" max="10760" width="17.7109375" style="613" customWidth="1"/>
    <col min="10761" max="10761" width="13.7109375" style="613" customWidth="1"/>
    <col min="10762" max="10762" width="30.7109375" style="613" customWidth="1"/>
    <col min="10763" max="10763" width="44.42578125" style="613" customWidth="1"/>
    <col min="10764" max="11008" width="11.42578125" style="613"/>
    <col min="11009" max="11009" width="8.7109375" style="613" customWidth="1"/>
    <col min="11010" max="11010" width="45.7109375" style="613" customWidth="1"/>
    <col min="11011" max="11011" width="15.7109375" style="613" customWidth="1"/>
    <col min="11012" max="11013" width="17.7109375" style="613" customWidth="1"/>
    <col min="11014" max="11014" width="13.7109375" style="613" customWidth="1"/>
    <col min="11015" max="11015" width="34.7109375" style="613" customWidth="1"/>
    <col min="11016" max="11016" width="17.7109375" style="613" customWidth="1"/>
    <col min="11017" max="11017" width="13.7109375" style="613" customWidth="1"/>
    <col min="11018" max="11018" width="30.7109375" style="613" customWidth="1"/>
    <col min="11019" max="11019" width="44.42578125" style="613" customWidth="1"/>
    <col min="11020" max="11264" width="11.42578125" style="613"/>
    <col min="11265" max="11265" width="8.7109375" style="613" customWidth="1"/>
    <col min="11266" max="11266" width="45.7109375" style="613" customWidth="1"/>
    <col min="11267" max="11267" width="15.7109375" style="613" customWidth="1"/>
    <col min="11268" max="11269" width="17.7109375" style="613" customWidth="1"/>
    <col min="11270" max="11270" width="13.7109375" style="613" customWidth="1"/>
    <col min="11271" max="11271" width="34.7109375" style="613" customWidth="1"/>
    <col min="11272" max="11272" width="17.7109375" style="613" customWidth="1"/>
    <col min="11273" max="11273" width="13.7109375" style="613" customWidth="1"/>
    <col min="11274" max="11274" width="30.7109375" style="613" customWidth="1"/>
    <col min="11275" max="11275" width="44.42578125" style="613" customWidth="1"/>
    <col min="11276" max="11520" width="11.42578125" style="613"/>
    <col min="11521" max="11521" width="8.7109375" style="613" customWidth="1"/>
    <col min="11522" max="11522" width="45.7109375" style="613" customWidth="1"/>
    <col min="11523" max="11523" width="15.7109375" style="613" customWidth="1"/>
    <col min="11524" max="11525" width="17.7109375" style="613" customWidth="1"/>
    <col min="11526" max="11526" width="13.7109375" style="613" customWidth="1"/>
    <col min="11527" max="11527" width="34.7109375" style="613" customWidth="1"/>
    <col min="11528" max="11528" width="17.7109375" style="613" customWidth="1"/>
    <col min="11529" max="11529" width="13.7109375" style="613" customWidth="1"/>
    <col min="11530" max="11530" width="30.7109375" style="613" customWidth="1"/>
    <col min="11531" max="11531" width="44.42578125" style="613" customWidth="1"/>
    <col min="11532" max="11776" width="11.42578125" style="613"/>
    <col min="11777" max="11777" width="8.7109375" style="613" customWidth="1"/>
    <col min="11778" max="11778" width="45.7109375" style="613" customWidth="1"/>
    <col min="11779" max="11779" width="15.7109375" style="613" customWidth="1"/>
    <col min="11780" max="11781" width="17.7109375" style="613" customWidth="1"/>
    <col min="11782" max="11782" width="13.7109375" style="613" customWidth="1"/>
    <col min="11783" max="11783" width="34.7109375" style="613" customWidth="1"/>
    <col min="11784" max="11784" width="17.7109375" style="613" customWidth="1"/>
    <col min="11785" max="11785" width="13.7109375" style="613" customWidth="1"/>
    <col min="11786" max="11786" width="30.7109375" style="613" customWidth="1"/>
    <col min="11787" max="11787" width="44.42578125" style="613" customWidth="1"/>
    <col min="11788" max="12032" width="11.42578125" style="613"/>
    <col min="12033" max="12033" width="8.7109375" style="613" customWidth="1"/>
    <col min="12034" max="12034" width="45.7109375" style="613" customWidth="1"/>
    <col min="12035" max="12035" width="15.7109375" style="613" customWidth="1"/>
    <col min="12036" max="12037" width="17.7109375" style="613" customWidth="1"/>
    <col min="12038" max="12038" width="13.7109375" style="613" customWidth="1"/>
    <col min="12039" max="12039" width="34.7109375" style="613" customWidth="1"/>
    <col min="12040" max="12040" width="17.7109375" style="613" customWidth="1"/>
    <col min="12041" max="12041" width="13.7109375" style="613" customWidth="1"/>
    <col min="12042" max="12042" width="30.7109375" style="613" customWidth="1"/>
    <col min="12043" max="12043" width="44.42578125" style="613" customWidth="1"/>
    <col min="12044" max="12288" width="11.42578125" style="613"/>
    <col min="12289" max="12289" width="8.7109375" style="613" customWidth="1"/>
    <col min="12290" max="12290" width="45.7109375" style="613" customWidth="1"/>
    <col min="12291" max="12291" width="15.7109375" style="613" customWidth="1"/>
    <col min="12292" max="12293" width="17.7109375" style="613" customWidth="1"/>
    <col min="12294" max="12294" width="13.7109375" style="613" customWidth="1"/>
    <col min="12295" max="12295" width="34.7109375" style="613" customWidth="1"/>
    <col min="12296" max="12296" width="17.7109375" style="613" customWidth="1"/>
    <col min="12297" max="12297" width="13.7109375" style="613" customWidth="1"/>
    <col min="12298" max="12298" width="30.7109375" style="613" customWidth="1"/>
    <col min="12299" max="12299" width="44.42578125" style="613" customWidth="1"/>
    <col min="12300" max="12544" width="11.42578125" style="613"/>
    <col min="12545" max="12545" width="8.7109375" style="613" customWidth="1"/>
    <col min="12546" max="12546" width="45.7109375" style="613" customWidth="1"/>
    <col min="12547" max="12547" width="15.7109375" style="613" customWidth="1"/>
    <col min="12548" max="12549" width="17.7109375" style="613" customWidth="1"/>
    <col min="12550" max="12550" width="13.7109375" style="613" customWidth="1"/>
    <col min="12551" max="12551" width="34.7109375" style="613" customWidth="1"/>
    <col min="12552" max="12552" width="17.7109375" style="613" customWidth="1"/>
    <col min="12553" max="12553" width="13.7109375" style="613" customWidth="1"/>
    <col min="12554" max="12554" width="30.7109375" style="613" customWidth="1"/>
    <col min="12555" max="12555" width="44.42578125" style="613" customWidth="1"/>
    <col min="12556" max="12800" width="11.42578125" style="613"/>
    <col min="12801" max="12801" width="8.7109375" style="613" customWidth="1"/>
    <col min="12802" max="12802" width="45.7109375" style="613" customWidth="1"/>
    <col min="12803" max="12803" width="15.7109375" style="613" customWidth="1"/>
    <col min="12804" max="12805" width="17.7109375" style="613" customWidth="1"/>
    <col min="12806" max="12806" width="13.7109375" style="613" customWidth="1"/>
    <col min="12807" max="12807" width="34.7109375" style="613" customWidth="1"/>
    <col min="12808" max="12808" width="17.7109375" style="613" customWidth="1"/>
    <col min="12809" max="12809" width="13.7109375" style="613" customWidth="1"/>
    <col min="12810" max="12810" width="30.7109375" style="613" customWidth="1"/>
    <col min="12811" max="12811" width="44.42578125" style="613" customWidth="1"/>
    <col min="12812" max="13056" width="11.42578125" style="613"/>
    <col min="13057" max="13057" width="8.7109375" style="613" customWidth="1"/>
    <col min="13058" max="13058" width="45.7109375" style="613" customWidth="1"/>
    <col min="13059" max="13059" width="15.7109375" style="613" customWidth="1"/>
    <col min="13060" max="13061" width="17.7109375" style="613" customWidth="1"/>
    <col min="13062" max="13062" width="13.7109375" style="613" customWidth="1"/>
    <col min="13063" max="13063" width="34.7109375" style="613" customWidth="1"/>
    <col min="13064" max="13064" width="17.7109375" style="613" customWidth="1"/>
    <col min="13065" max="13065" width="13.7109375" style="613" customWidth="1"/>
    <col min="13066" max="13066" width="30.7109375" style="613" customWidth="1"/>
    <col min="13067" max="13067" width="44.42578125" style="613" customWidth="1"/>
    <col min="13068" max="13312" width="11.42578125" style="613"/>
    <col min="13313" max="13313" width="8.7109375" style="613" customWidth="1"/>
    <col min="13314" max="13314" width="45.7109375" style="613" customWidth="1"/>
    <col min="13315" max="13315" width="15.7109375" style="613" customWidth="1"/>
    <col min="13316" max="13317" width="17.7109375" style="613" customWidth="1"/>
    <col min="13318" max="13318" width="13.7109375" style="613" customWidth="1"/>
    <col min="13319" max="13319" width="34.7109375" style="613" customWidth="1"/>
    <col min="13320" max="13320" width="17.7109375" style="613" customWidth="1"/>
    <col min="13321" max="13321" width="13.7109375" style="613" customWidth="1"/>
    <col min="13322" max="13322" width="30.7109375" style="613" customWidth="1"/>
    <col min="13323" max="13323" width="44.42578125" style="613" customWidth="1"/>
    <col min="13324" max="13568" width="11.42578125" style="613"/>
    <col min="13569" max="13569" width="8.7109375" style="613" customWidth="1"/>
    <col min="13570" max="13570" width="45.7109375" style="613" customWidth="1"/>
    <col min="13571" max="13571" width="15.7109375" style="613" customWidth="1"/>
    <col min="13572" max="13573" width="17.7109375" style="613" customWidth="1"/>
    <col min="13574" max="13574" width="13.7109375" style="613" customWidth="1"/>
    <col min="13575" max="13575" width="34.7109375" style="613" customWidth="1"/>
    <col min="13576" max="13576" width="17.7109375" style="613" customWidth="1"/>
    <col min="13577" max="13577" width="13.7109375" style="613" customWidth="1"/>
    <col min="13578" max="13578" width="30.7109375" style="613" customWidth="1"/>
    <col min="13579" max="13579" width="44.42578125" style="613" customWidth="1"/>
    <col min="13580" max="13824" width="11.42578125" style="613"/>
    <col min="13825" max="13825" width="8.7109375" style="613" customWidth="1"/>
    <col min="13826" max="13826" width="45.7109375" style="613" customWidth="1"/>
    <col min="13827" max="13827" width="15.7109375" style="613" customWidth="1"/>
    <col min="13828" max="13829" width="17.7109375" style="613" customWidth="1"/>
    <col min="13830" max="13830" width="13.7109375" style="613" customWidth="1"/>
    <col min="13831" max="13831" width="34.7109375" style="613" customWidth="1"/>
    <col min="13832" max="13832" width="17.7109375" style="613" customWidth="1"/>
    <col min="13833" max="13833" width="13.7109375" style="613" customWidth="1"/>
    <col min="13834" max="13834" width="30.7109375" style="613" customWidth="1"/>
    <col min="13835" max="13835" width="44.42578125" style="613" customWidth="1"/>
    <col min="13836" max="14080" width="11.42578125" style="613"/>
    <col min="14081" max="14081" width="8.7109375" style="613" customWidth="1"/>
    <col min="14082" max="14082" width="45.7109375" style="613" customWidth="1"/>
    <col min="14083" max="14083" width="15.7109375" style="613" customWidth="1"/>
    <col min="14084" max="14085" width="17.7109375" style="613" customWidth="1"/>
    <col min="14086" max="14086" width="13.7109375" style="613" customWidth="1"/>
    <col min="14087" max="14087" width="34.7109375" style="613" customWidth="1"/>
    <col min="14088" max="14088" width="17.7109375" style="613" customWidth="1"/>
    <col min="14089" max="14089" width="13.7109375" style="613" customWidth="1"/>
    <col min="14090" max="14090" width="30.7109375" style="613" customWidth="1"/>
    <col min="14091" max="14091" width="44.42578125" style="613" customWidth="1"/>
    <col min="14092" max="14336" width="11.42578125" style="613"/>
    <col min="14337" max="14337" width="8.7109375" style="613" customWidth="1"/>
    <col min="14338" max="14338" width="45.7109375" style="613" customWidth="1"/>
    <col min="14339" max="14339" width="15.7109375" style="613" customWidth="1"/>
    <col min="14340" max="14341" width="17.7109375" style="613" customWidth="1"/>
    <col min="14342" max="14342" width="13.7109375" style="613" customWidth="1"/>
    <col min="14343" max="14343" width="34.7109375" style="613" customWidth="1"/>
    <col min="14344" max="14344" width="17.7109375" style="613" customWidth="1"/>
    <col min="14345" max="14345" width="13.7109375" style="613" customWidth="1"/>
    <col min="14346" max="14346" width="30.7109375" style="613" customWidth="1"/>
    <col min="14347" max="14347" width="44.42578125" style="613" customWidth="1"/>
    <col min="14348" max="14592" width="11.42578125" style="613"/>
    <col min="14593" max="14593" width="8.7109375" style="613" customWidth="1"/>
    <col min="14594" max="14594" width="45.7109375" style="613" customWidth="1"/>
    <col min="14595" max="14595" width="15.7109375" style="613" customWidth="1"/>
    <col min="14596" max="14597" width="17.7109375" style="613" customWidth="1"/>
    <col min="14598" max="14598" width="13.7109375" style="613" customWidth="1"/>
    <col min="14599" max="14599" width="34.7109375" style="613" customWidth="1"/>
    <col min="14600" max="14600" width="17.7109375" style="613" customWidth="1"/>
    <col min="14601" max="14601" width="13.7109375" style="613" customWidth="1"/>
    <col min="14602" max="14602" width="30.7109375" style="613" customWidth="1"/>
    <col min="14603" max="14603" width="44.42578125" style="613" customWidth="1"/>
    <col min="14604" max="14848" width="11.42578125" style="613"/>
    <col min="14849" max="14849" width="8.7109375" style="613" customWidth="1"/>
    <col min="14850" max="14850" width="45.7109375" style="613" customWidth="1"/>
    <col min="14851" max="14851" width="15.7109375" style="613" customWidth="1"/>
    <col min="14852" max="14853" width="17.7109375" style="613" customWidth="1"/>
    <col min="14854" max="14854" width="13.7109375" style="613" customWidth="1"/>
    <col min="14855" max="14855" width="34.7109375" style="613" customWidth="1"/>
    <col min="14856" max="14856" width="17.7109375" style="613" customWidth="1"/>
    <col min="14857" max="14857" width="13.7109375" style="613" customWidth="1"/>
    <col min="14858" max="14858" width="30.7109375" style="613" customWidth="1"/>
    <col min="14859" max="14859" width="44.42578125" style="613" customWidth="1"/>
    <col min="14860" max="15104" width="11.42578125" style="613"/>
    <col min="15105" max="15105" width="8.7109375" style="613" customWidth="1"/>
    <col min="15106" max="15106" width="45.7109375" style="613" customWidth="1"/>
    <col min="15107" max="15107" width="15.7109375" style="613" customWidth="1"/>
    <col min="15108" max="15109" width="17.7109375" style="613" customWidth="1"/>
    <col min="15110" max="15110" width="13.7109375" style="613" customWidth="1"/>
    <col min="15111" max="15111" width="34.7109375" style="613" customWidth="1"/>
    <col min="15112" max="15112" width="17.7109375" style="613" customWidth="1"/>
    <col min="15113" max="15113" width="13.7109375" style="613" customWidth="1"/>
    <col min="15114" max="15114" width="30.7109375" style="613" customWidth="1"/>
    <col min="15115" max="15115" width="44.42578125" style="613" customWidth="1"/>
    <col min="15116" max="15360" width="11.42578125" style="613"/>
    <col min="15361" max="15361" width="8.7109375" style="613" customWidth="1"/>
    <col min="15362" max="15362" width="45.7109375" style="613" customWidth="1"/>
    <col min="15363" max="15363" width="15.7109375" style="613" customWidth="1"/>
    <col min="15364" max="15365" width="17.7109375" style="613" customWidth="1"/>
    <col min="15366" max="15366" width="13.7109375" style="613" customWidth="1"/>
    <col min="15367" max="15367" width="34.7109375" style="613" customWidth="1"/>
    <col min="15368" max="15368" width="17.7109375" style="613" customWidth="1"/>
    <col min="15369" max="15369" width="13.7109375" style="613" customWidth="1"/>
    <col min="15370" max="15370" width="30.7109375" style="613" customWidth="1"/>
    <col min="15371" max="15371" width="44.42578125" style="613" customWidth="1"/>
    <col min="15372" max="15616" width="11.42578125" style="613"/>
    <col min="15617" max="15617" width="8.7109375" style="613" customWidth="1"/>
    <col min="15618" max="15618" width="45.7109375" style="613" customWidth="1"/>
    <col min="15619" max="15619" width="15.7109375" style="613" customWidth="1"/>
    <col min="15620" max="15621" width="17.7109375" style="613" customWidth="1"/>
    <col min="15622" max="15622" width="13.7109375" style="613" customWidth="1"/>
    <col min="15623" max="15623" width="34.7109375" style="613" customWidth="1"/>
    <col min="15624" max="15624" width="17.7109375" style="613" customWidth="1"/>
    <col min="15625" max="15625" width="13.7109375" style="613" customWidth="1"/>
    <col min="15626" max="15626" width="30.7109375" style="613" customWidth="1"/>
    <col min="15627" max="15627" width="44.42578125" style="613" customWidth="1"/>
    <col min="15628" max="15872" width="11.42578125" style="613"/>
    <col min="15873" max="15873" width="8.7109375" style="613" customWidth="1"/>
    <col min="15874" max="15874" width="45.7109375" style="613" customWidth="1"/>
    <col min="15875" max="15875" width="15.7109375" style="613" customWidth="1"/>
    <col min="15876" max="15877" width="17.7109375" style="613" customWidth="1"/>
    <col min="15878" max="15878" width="13.7109375" style="613" customWidth="1"/>
    <col min="15879" max="15879" width="34.7109375" style="613" customWidth="1"/>
    <col min="15880" max="15880" width="17.7109375" style="613" customWidth="1"/>
    <col min="15881" max="15881" width="13.7109375" style="613" customWidth="1"/>
    <col min="15882" max="15882" width="30.7109375" style="613" customWidth="1"/>
    <col min="15883" max="15883" width="44.42578125" style="613" customWidth="1"/>
    <col min="15884" max="16128" width="11.42578125" style="613"/>
    <col min="16129" max="16129" width="8.7109375" style="613" customWidth="1"/>
    <col min="16130" max="16130" width="45.7109375" style="613" customWidth="1"/>
    <col min="16131" max="16131" width="15.7109375" style="613" customWidth="1"/>
    <col min="16132" max="16133" width="17.7109375" style="613" customWidth="1"/>
    <col min="16134" max="16134" width="13.7109375" style="613" customWidth="1"/>
    <col min="16135" max="16135" width="34.7109375" style="613" customWidth="1"/>
    <col min="16136" max="16136" width="17.7109375" style="613" customWidth="1"/>
    <col min="16137" max="16137" width="13.7109375" style="613" customWidth="1"/>
    <col min="16138" max="16138" width="30.7109375" style="613" customWidth="1"/>
    <col min="16139" max="16139" width="44.42578125" style="613" customWidth="1"/>
    <col min="16140" max="16384" width="11.42578125" style="613"/>
  </cols>
  <sheetData>
    <row r="1" spans="1:12" ht="18.75" x14ac:dyDescent="0.25">
      <c r="J1" s="1761" t="s">
        <v>2407</v>
      </c>
    </row>
    <row r="2" spans="1:12" s="608" customFormat="1" ht="18.75" customHeight="1" x14ac:dyDescent="0.25">
      <c r="A2" s="2706" t="s">
        <v>1695</v>
      </c>
      <c r="B2" s="2706"/>
      <c r="C2" s="2706"/>
      <c r="D2" s="2706"/>
      <c r="E2" s="2706"/>
      <c r="F2" s="2706"/>
      <c r="G2" s="2706"/>
      <c r="H2" s="2706"/>
      <c r="I2" s="2706"/>
      <c r="J2" s="2706"/>
    </row>
    <row r="3" spans="1:12" s="608" customFormat="1" ht="42" customHeight="1" x14ac:dyDescent="0.25">
      <c r="A3" s="2707" t="s">
        <v>445</v>
      </c>
      <c r="B3" s="2707"/>
      <c r="C3" s="2707"/>
      <c r="D3" s="2707"/>
      <c r="E3" s="2707"/>
      <c r="F3" s="2707"/>
      <c r="G3" s="2707"/>
      <c r="H3" s="2707"/>
      <c r="I3" s="2707"/>
      <c r="J3" s="2707"/>
    </row>
    <row r="4" spans="1:12" s="48" customFormat="1" ht="21.75" customHeight="1" x14ac:dyDescent="0.25">
      <c r="A4" s="2708" t="s">
        <v>1998</v>
      </c>
      <c r="B4" s="2708"/>
      <c r="C4" s="2708"/>
      <c r="D4" s="2708"/>
      <c r="E4" s="2708"/>
      <c r="F4" s="2708"/>
      <c r="G4" s="2708"/>
      <c r="H4" s="2708"/>
      <c r="I4" s="2708"/>
      <c r="J4" s="2708"/>
    </row>
    <row r="5" spans="1:12" s="69" customFormat="1" ht="15" customHeight="1" x14ac:dyDescent="0.25">
      <c r="A5" s="1184"/>
      <c r="B5" s="1184"/>
      <c r="C5" s="1184"/>
      <c r="D5" s="1184"/>
      <c r="E5" s="1184"/>
      <c r="F5" s="1184"/>
      <c r="G5" s="1184"/>
      <c r="H5" s="1184"/>
      <c r="I5" s="1184"/>
      <c r="J5" s="1184"/>
    </row>
    <row r="6" spans="1:12" s="49" customFormat="1" ht="129.75" customHeight="1" x14ac:dyDescent="0.25">
      <c r="A6" s="1188" t="s">
        <v>1</v>
      </c>
      <c r="B6" s="1189" t="s">
        <v>2</v>
      </c>
      <c r="C6" s="1189" t="s">
        <v>3</v>
      </c>
      <c r="D6" s="1263" t="s">
        <v>1225</v>
      </c>
      <c r="E6" s="1191" t="s">
        <v>1636</v>
      </c>
      <c r="F6" s="1191" t="s">
        <v>4</v>
      </c>
      <c r="G6" s="1189" t="s">
        <v>5</v>
      </c>
      <c r="H6" s="1189" t="s">
        <v>1637</v>
      </c>
      <c r="I6" s="1189" t="s">
        <v>6</v>
      </c>
      <c r="J6" s="1189" t="s">
        <v>7</v>
      </c>
    </row>
    <row r="7" spans="1:12" s="609" customFormat="1" ht="18.75" x14ac:dyDescent="0.25">
      <c r="A7" s="1309">
        <v>1</v>
      </c>
      <c r="B7" s="1310">
        <v>2</v>
      </c>
      <c r="C7" s="1310">
        <v>3</v>
      </c>
      <c r="D7" s="1310">
        <v>4</v>
      </c>
      <c r="E7" s="1310">
        <v>5</v>
      </c>
      <c r="F7" s="1310">
        <v>6</v>
      </c>
      <c r="G7" s="1310">
        <v>7</v>
      </c>
      <c r="H7" s="1310">
        <v>8</v>
      </c>
      <c r="I7" s="1310">
        <v>9</v>
      </c>
      <c r="J7" s="1311">
        <v>10</v>
      </c>
    </row>
    <row r="8" spans="1:12" s="50" customFormat="1" ht="33.75" customHeight="1" x14ac:dyDescent="0.25">
      <c r="A8" s="2709" t="s">
        <v>389</v>
      </c>
      <c r="B8" s="2709"/>
      <c r="C8" s="2709"/>
      <c r="D8" s="2709"/>
      <c r="E8" s="2709"/>
      <c r="F8" s="2709"/>
      <c r="G8" s="2709"/>
      <c r="H8" s="2709"/>
      <c r="I8" s="2709"/>
      <c r="J8" s="2709"/>
    </row>
    <row r="9" spans="1:12" s="50" customFormat="1" ht="112.5" customHeight="1" x14ac:dyDescent="0.25">
      <c r="A9" s="1312" t="s">
        <v>9</v>
      </c>
      <c r="B9" s="1313" t="s">
        <v>1226</v>
      </c>
      <c r="C9" s="1313" t="s">
        <v>19</v>
      </c>
      <c r="D9" s="1314">
        <f>D10+D11</f>
        <v>0</v>
      </c>
      <c r="E9" s="1314">
        <f>E10+E11</f>
        <v>0</v>
      </c>
      <c r="F9" s="1314">
        <v>0</v>
      </c>
      <c r="G9" s="1315"/>
      <c r="H9" s="1314">
        <f>H10+H11</f>
        <v>0</v>
      </c>
      <c r="I9" s="1314">
        <f>F9</f>
        <v>0</v>
      </c>
      <c r="J9" s="1316"/>
    </row>
    <row r="10" spans="1:12" s="50" customFormat="1" ht="111" customHeight="1" x14ac:dyDescent="0.25">
      <c r="A10" s="1317" t="s">
        <v>21</v>
      </c>
      <c r="B10" s="1318" t="s">
        <v>1227</v>
      </c>
      <c r="C10" s="1318" t="s">
        <v>19</v>
      </c>
      <c r="D10" s="1319">
        <v>0</v>
      </c>
      <c r="E10" s="1319">
        <v>0</v>
      </c>
      <c r="F10" s="1319">
        <v>0</v>
      </c>
      <c r="G10" s="1320" t="s">
        <v>657</v>
      </c>
      <c r="H10" s="1319">
        <f>E10</f>
        <v>0</v>
      </c>
      <c r="I10" s="1319">
        <f>F10</f>
        <v>0</v>
      </c>
      <c r="J10" s="1321"/>
      <c r="L10" s="70"/>
    </row>
    <row r="11" spans="1:12" s="50" customFormat="1" ht="102" customHeight="1" x14ac:dyDescent="0.25">
      <c r="A11" s="1317" t="s">
        <v>26</v>
      </c>
      <c r="B11" s="1318" t="s">
        <v>1228</v>
      </c>
      <c r="C11" s="1318" t="s">
        <v>19</v>
      </c>
      <c r="D11" s="1319">
        <v>0</v>
      </c>
      <c r="E11" s="1319">
        <v>0</v>
      </c>
      <c r="F11" s="1319">
        <v>0</v>
      </c>
      <c r="G11" s="1322"/>
      <c r="H11" s="1319">
        <v>0</v>
      </c>
      <c r="I11" s="1319">
        <f>F11</f>
        <v>0</v>
      </c>
      <c r="J11" s="1321" t="s">
        <v>1435</v>
      </c>
      <c r="K11" s="71"/>
    </row>
    <row r="12" spans="1:12" s="50" customFormat="1" ht="210.75" customHeight="1" x14ac:dyDescent="0.3">
      <c r="A12" s="1837"/>
      <c r="B12" s="1838" t="s">
        <v>39</v>
      </c>
      <c r="C12" s="1839" t="s">
        <v>19</v>
      </c>
      <c r="D12" s="1840">
        <f>D9</f>
        <v>0</v>
      </c>
      <c r="E12" s="1840">
        <f>E9</f>
        <v>0</v>
      </c>
      <c r="F12" s="1841">
        <v>0</v>
      </c>
      <c r="G12" s="1842"/>
      <c r="H12" s="1840">
        <f>H9</f>
        <v>0</v>
      </c>
      <c r="I12" s="1840">
        <f>I9</f>
        <v>0</v>
      </c>
      <c r="J12" s="1842"/>
    </row>
    <row r="13" spans="1:12" s="50" customFormat="1" ht="36.75" customHeight="1" x14ac:dyDescent="0.25">
      <c r="A13" s="2709" t="s">
        <v>1305</v>
      </c>
      <c r="B13" s="2709" t="s">
        <v>273</v>
      </c>
      <c r="C13" s="2709" t="s">
        <v>19</v>
      </c>
      <c r="D13" s="2709">
        <v>225</v>
      </c>
      <c r="E13" s="2709">
        <v>225</v>
      </c>
      <c r="F13" s="2709">
        <f>E13/D13*100</f>
        <v>100</v>
      </c>
      <c r="G13" s="2709" t="s">
        <v>274</v>
      </c>
      <c r="H13" s="2709">
        <v>225</v>
      </c>
      <c r="I13" s="2709">
        <f>H13*100/D13</f>
        <v>100</v>
      </c>
      <c r="J13" s="2709"/>
    </row>
    <row r="14" spans="1:12" s="50" customFormat="1" ht="108" customHeight="1" x14ac:dyDescent="0.25">
      <c r="A14" s="1315" t="s">
        <v>9</v>
      </c>
      <c r="B14" s="1325" t="s">
        <v>1229</v>
      </c>
      <c r="C14" s="1326" t="s">
        <v>19</v>
      </c>
      <c r="D14" s="1327">
        <f>D15</f>
        <v>1342</v>
      </c>
      <c r="E14" s="1327">
        <f>E15</f>
        <v>1305.8699999999999</v>
      </c>
      <c r="F14" s="1327">
        <f>E14*100/D14</f>
        <v>97.307749627421742</v>
      </c>
      <c r="G14" s="1315"/>
      <c r="H14" s="1327">
        <f>H15</f>
        <v>1305.8699999999999</v>
      </c>
      <c r="I14" s="1327">
        <f>H14*100/D14</f>
        <v>97.307749627421742</v>
      </c>
      <c r="J14" s="1328"/>
    </row>
    <row r="15" spans="1:12" s="50" customFormat="1" ht="131.25" customHeight="1" x14ac:dyDescent="0.25">
      <c r="A15" s="1329" t="s">
        <v>21</v>
      </c>
      <c r="B15" s="1330" t="s">
        <v>446</v>
      </c>
      <c r="C15" s="1330" t="s">
        <v>19</v>
      </c>
      <c r="D15" s="1331">
        <v>1342</v>
      </c>
      <c r="E15" s="1331">
        <v>1305.8699999999999</v>
      </c>
      <c r="F15" s="1331">
        <f>E15/D15*100</f>
        <v>97.307749627421742</v>
      </c>
      <c r="G15" s="1332" t="s">
        <v>2593</v>
      </c>
      <c r="H15" s="1333">
        <v>1305.8699999999999</v>
      </c>
      <c r="I15" s="1333">
        <f>H15*100/D15</f>
        <v>97.307749627421742</v>
      </c>
      <c r="J15" s="1332" t="s">
        <v>2594</v>
      </c>
    </row>
    <row r="16" spans="1:12" s="50" customFormat="1" ht="104.25" customHeight="1" x14ac:dyDescent="0.3">
      <c r="A16" s="1323"/>
      <c r="B16" s="1334" t="s">
        <v>64</v>
      </c>
      <c r="C16" s="1326" t="s">
        <v>19</v>
      </c>
      <c r="D16" s="1335">
        <f>D14</f>
        <v>1342</v>
      </c>
      <c r="E16" s="1335">
        <f>E14</f>
        <v>1305.8699999999999</v>
      </c>
      <c r="F16" s="1335">
        <f>F14</f>
        <v>97.307749627421742</v>
      </c>
      <c r="G16" s="1324"/>
      <c r="H16" s="1335">
        <f>H14</f>
        <v>1305.8699999999999</v>
      </c>
      <c r="I16" s="1335">
        <f>I14</f>
        <v>97.307749627421742</v>
      </c>
      <c r="J16" s="1336"/>
    </row>
    <row r="17" spans="1:10" s="50" customFormat="1" ht="25.5" customHeight="1" x14ac:dyDescent="0.25">
      <c r="A17" s="2705" t="s">
        <v>1306</v>
      </c>
      <c r="B17" s="2705"/>
      <c r="C17" s="2705"/>
      <c r="D17" s="2705"/>
      <c r="E17" s="2705"/>
      <c r="F17" s="2705"/>
      <c r="G17" s="2705"/>
      <c r="H17" s="2705"/>
      <c r="I17" s="2705"/>
      <c r="J17" s="2705"/>
    </row>
    <row r="18" spans="1:10" s="50" customFormat="1" ht="28.5" customHeight="1" x14ac:dyDescent="0.25">
      <c r="A18" s="2705" t="s">
        <v>9</v>
      </c>
      <c r="B18" s="2710" t="s">
        <v>1307</v>
      </c>
      <c r="C18" s="1326" t="s">
        <v>15</v>
      </c>
      <c r="D18" s="1327">
        <f>D19+D20</f>
        <v>5040</v>
      </c>
      <c r="E18" s="1327">
        <f>E19+E20</f>
        <v>4689.3900000000003</v>
      </c>
      <c r="F18" s="1327">
        <f>E18*100/D18</f>
        <v>93.043452380952388</v>
      </c>
      <c r="G18" s="2705"/>
      <c r="H18" s="1327">
        <f>H19+H20</f>
        <v>4689.3900000000003</v>
      </c>
      <c r="I18" s="1327">
        <f t="shared" ref="I18:I26" si="0">H18*100/D18</f>
        <v>93.043452380952388</v>
      </c>
      <c r="J18" s="2705"/>
    </row>
    <row r="19" spans="1:10" s="50" customFormat="1" ht="75.75" customHeight="1" x14ac:dyDescent="0.25">
      <c r="A19" s="2705" t="s">
        <v>219</v>
      </c>
      <c r="B19" s="2710"/>
      <c r="C19" s="1326" t="s">
        <v>16</v>
      </c>
      <c r="D19" s="1327">
        <f>D22</f>
        <v>4840</v>
      </c>
      <c r="E19" s="1327">
        <f>E22</f>
        <v>4551.87</v>
      </c>
      <c r="F19" s="1327">
        <f>E19*100/D19</f>
        <v>94.046900826446276</v>
      </c>
      <c r="G19" s="2705"/>
      <c r="H19" s="1327">
        <f>E19</f>
        <v>4551.87</v>
      </c>
      <c r="I19" s="1327">
        <f t="shared" si="0"/>
        <v>94.046900826446276</v>
      </c>
      <c r="J19" s="2705"/>
    </row>
    <row r="20" spans="1:10" s="50" customFormat="1" ht="95.25" customHeight="1" x14ac:dyDescent="0.25">
      <c r="A20" s="2705" t="s">
        <v>14</v>
      </c>
      <c r="B20" s="2710"/>
      <c r="C20" s="1326" t="s">
        <v>19</v>
      </c>
      <c r="D20" s="1327">
        <f>D23</f>
        <v>200</v>
      </c>
      <c r="E20" s="1327">
        <f>E23</f>
        <v>137.52000000000001</v>
      </c>
      <c r="F20" s="1327">
        <f>E20*100/D20</f>
        <v>68.760000000000005</v>
      </c>
      <c r="G20" s="2705"/>
      <c r="H20" s="1327">
        <f>H23</f>
        <v>137.52000000000001</v>
      </c>
      <c r="I20" s="1327">
        <f t="shared" si="0"/>
        <v>68.760000000000005</v>
      </c>
      <c r="J20" s="2705"/>
    </row>
    <row r="21" spans="1:10" s="50" customFormat="1" ht="42" customHeight="1" x14ac:dyDescent="0.25">
      <c r="A21" s="2711" t="s">
        <v>21</v>
      </c>
      <c r="B21" s="2712" t="s">
        <v>1308</v>
      </c>
      <c r="C21" s="1843" t="s">
        <v>15</v>
      </c>
      <c r="D21" s="1844">
        <f>D22+D23</f>
        <v>5040</v>
      </c>
      <c r="E21" s="1844">
        <f>E22+E23</f>
        <v>4689.3900000000003</v>
      </c>
      <c r="F21" s="1844">
        <f>E21*100/D21</f>
        <v>93.043452380952388</v>
      </c>
      <c r="G21" s="1845"/>
      <c r="H21" s="1844">
        <f>H22+H23</f>
        <v>4689.3900000000003</v>
      </c>
      <c r="I21" s="1844">
        <f t="shared" si="0"/>
        <v>93.043452380952388</v>
      </c>
      <c r="J21" s="1846"/>
    </row>
    <row r="22" spans="1:10" s="50" customFormat="1" ht="111" customHeight="1" x14ac:dyDescent="0.25">
      <c r="A22" s="2711"/>
      <c r="B22" s="2712"/>
      <c r="C22" s="1843" t="s">
        <v>16</v>
      </c>
      <c r="D22" s="1844">
        <v>4840</v>
      </c>
      <c r="E22" s="1844">
        <v>4551.87</v>
      </c>
      <c r="F22" s="1844">
        <f>E22/D22*100</f>
        <v>94.046900826446276</v>
      </c>
      <c r="G22" s="1847" t="s">
        <v>2119</v>
      </c>
      <c r="H22" s="1844">
        <f>E22</f>
        <v>4551.87</v>
      </c>
      <c r="I22" s="1844">
        <f t="shared" si="0"/>
        <v>94.046900826446276</v>
      </c>
      <c r="J22" s="1848" t="s">
        <v>2120</v>
      </c>
    </row>
    <row r="23" spans="1:10" s="50" customFormat="1" ht="252.75" customHeight="1" x14ac:dyDescent="0.25">
      <c r="A23" s="1849"/>
      <c r="B23" s="1843"/>
      <c r="C23" s="1843" t="s">
        <v>19</v>
      </c>
      <c r="D23" s="1844">
        <v>200</v>
      </c>
      <c r="E23" s="1844">
        <v>137.52000000000001</v>
      </c>
      <c r="F23" s="1844">
        <f>E23*100/D23</f>
        <v>68.760000000000005</v>
      </c>
      <c r="G23" s="1847" t="s">
        <v>2121</v>
      </c>
      <c r="H23" s="1844">
        <v>137.52000000000001</v>
      </c>
      <c r="I23" s="1844">
        <f t="shared" si="0"/>
        <v>68.760000000000005</v>
      </c>
      <c r="J23" s="1847" t="s">
        <v>2122</v>
      </c>
    </row>
    <row r="24" spans="1:10" s="50" customFormat="1" ht="39" customHeight="1" x14ac:dyDescent="0.25">
      <c r="A24" s="2713"/>
      <c r="B24" s="2714" t="s">
        <v>74</v>
      </c>
      <c r="C24" s="1326" t="s">
        <v>15</v>
      </c>
      <c r="D24" s="1327">
        <f>D18</f>
        <v>5040</v>
      </c>
      <c r="E24" s="1327">
        <f>E18</f>
        <v>4689.3900000000003</v>
      </c>
      <c r="F24" s="1327">
        <f>F18</f>
        <v>93.043452380952388</v>
      </c>
      <c r="G24" s="2705"/>
      <c r="H24" s="1327">
        <f>H25+H26</f>
        <v>4689.3900000000003</v>
      </c>
      <c r="I24" s="1327">
        <f t="shared" si="0"/>
        <v>93.043452380952388</v>
      </c>
      <c r="J24" s="2715"/>
    </row>
    <row r="25" spans="1:10" s="50" customFormat="1" ht="88.5" customHeight="1" x14ac:dyDescent="0.25">
      <c r="A25" s="2713"/>
      <c r="B25" s="2714"/>
      <c r="C25" s="1326" t="s">
        <v>16</v>
      </c>
      <c r="D25" s="1327">
        <f>D19</f>
        <v>4840</v>
      </c>
      <c r="E25" s="1327">
        <f>E19</f>
        <v>4551.87</v>
      </c>
      <c r="F25" s="1327">
        <f>E25*100/D25</f>
        <v>94.046900826446276</v>
      </c>
      <c r="G25" s="2705"/>
      <c r="H25" s="1327">
        <f>H19</f>
        <v>4551.87</v>
      </c>
      <c r="I25" s="1327">
        <f t="shared" si="0"/>
        <v>94.046900826446276</v>
      </c>
      <c r="J25" s="2715"/>
    </row>
    <row r="26" spans="1:10" s="50" customFormat="1" ht="99.75" customHeight="1" x14ac:dyDescent="0.25">
      <c r="A26" s="2713"/>
      <c r="B26" s="2714"/>
      <c r="C26" s="1326" t="s">
        <v>19</v>
      </c>
      <c r="D26" s="1327">
        <f>D20</f>
        <v>200</v>
      </c>
      <c r="E26" s="1327">
        <f>E20</f>
        <v>137.52000000000001</v>
      </c>
      <c r="F26" s="1327">
        <f>E26*100/D26</f>
        <v>68.760000000000005</v>
      </c>
      <c r="G26" s="2705"/>
      <c r="H26" s="1327">
        <f>H20</f>
        <v>137.52000000000001</v>
      </c>
      <c r="I26" s="1327">
        <f t="shared" si="0"/>
        <v>68.760000000000005</v>
      </c>
      <c r="J26" s="2715"/>
    </row>
    <row r="27" spans="1:10" s="50" customFormat="1" ht="26.25" customHeight="1" x14ac:dyDescent="0.25">
      <c r="A27" s="2713"/>
      <c r="B27" s="2716" t="s">
        <v>71</v>
      </c>
      <c r="C27" s="1326" t="s">
        <v>15</v>
      </c>
      <c r="D27" s="1335">
        <f>D28+D29</f>
        <v>6382</v>
      </c>
      <c r="E27" s="1335">
        <f>E28+E29</f>
        <v>5995.26</v>
      </c>
      <c r="F27" s="1335">
        <f>E27/D27*100</f>
        <v>93.940144155437167</v>
      </c>
      <c r="G27" s="2717"/>
      <c r="H27" s="1335">
        <f>H28+H29</f>
        <v>5995.26</v>
      </c>
      <c r="I27" s="1335">
        <f>H27/D27*100</f>
        <v>93.940144155437167</v>
      </c>
      <c r="J27" s="2715"/>
    </row>
    <row r="28" spans="1:10" s="50" customFormat="1" ht="74.25" customHeight="1" x14ac:dyDescent="0.25">
      <c r="A28" s="2713"/>
      <c r="B28" s="2716"/>
      <c r="C28" s="1326" t="s">
        <v>16</v>
      </c>
      <c r="D28" s="1327">
        <f>D25</f>
        <v>4840</v>
      </c>
      <c r="E28" s="1327">
        <f>E22</f>
        <v>4551.87</v>
      </c>
      <c r="F28" s="1327">
        <f>E28*100/D28</f>
        <v>94.046900826446276</v>
      </c>
      <c r="G28" s="2717"/>
      <c r="H28" s="1327">
        <f>H25</f>
        <v>4551.87</v>
      </c>
      <c r="I28" s="1335">
        <f>H28/D28*100</f>
        <v>94.046900826446276</v>
      </c>
      <c r="J28" s="2715"/>
    </row>
    <row r="29" spans="1:10" s="50" customFormat="1" ht="98.25" customHeight="1" x14ac:dyDescent="0.25">
      <c r="A29" s="2713"/>
      <c r="B29" s="2716"/>
      <c r="C29" s="1326" t="s">
        <v>19</v>
      </c>
      <c r="D29" s="1327">
        <f>D26+D16+D12</f>
        <v>1542</v>
      </c>
      <c r="E29" s="1327">
        <f>E26+E16+E12</f>
        <v>1443.3899999999999</v>
      </c>
      <c r="F29" s="1327">
        <f>E29/D29*100</f>
        <v>93.605058365758737</v>
      </c>
      <c r="G29" s="2717"/>
      <c r="H29" s="1327">
        <f>H26+H16+H12</f>
        <v>1443.3899999999999</v>
      </c>
      <c r="I29" s="1335">
        <f t="shared" ref="I29" si="1">H29/D29*100</f>
        <v>93.605058365758737</v>
      </c>
      <c r="J29" s="2715"/>
    </row>
  </sheetData>
  <mergeCells count="20">
    <mergeCell ref="A24:A26"/>
    <mergeCell ref="B24:B26"/>
    <mergeCell ref="G24:G26"/>
    <mergeCell ref="J24:J26"/>
    <mergeCell ref="A27:A29"/>
    <mergeCell ref="B27:B29"/>
    <mergeCell ref="G27:G29"/>
    <mergeCell ref="J27:J29"/>
    <mergeCell ref="A18:A20"/>
    <mergeCell ref="B18:B20"/>
    <mergeCell ref="G18:G20"/>
    <mergeCell ref="J18:J20"/>
    <mergeCell ref="A21:A22"/>
    <mergeCell ref="B21:B22"/>
    <mergeCell ref="A17:J17"/>
    <mergeCell ref="A2:J2"/>
    <mergeCell ref="A3:J3"/>
    <mergeCell ref="A4:J4"/>
    <mergeCell ref="A8:J8"/>
    <mergeCell ref="A13:J13"/>
  </mergeCells>
  <pageMargins left="0.35433070866141736" right="0.27559055118110237" top="0.78740157480314965" bottom="0.59055118110236227" header="0.51181102362204722" footer="0.19685039370078741"/>
  <pageSetup paperSize="9" scale="62" firstPageNumber="73" fitToHeight="0" orientation="landscape" useFirstPageNumber="1" r:id="rId1"/>
  <headerFooter>
    <oddFooter>&amp;R&amp;"Times New Roman,обычный"&amp;14&amp;P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I10"/>
  <sheetViews>
    <sheetView view="pageBreakPreview" zoomScale="60" zoomScaleNormal="70" workbookViewId="0">
      <selection activeCell="G9" sqref="G9:G10"/>
    </sheetView>
  </sheetViews>
  <sheetFormatPr defaultRowHeight="18.75" x14ac:dyDescent="0.3"/>
  <cols>
    <col min="1" max="1" width="7.140625" style="1339" customWidth="1"/>
    <col min="2" max="2" width="55.85546875" style="1339" customWidth="1"/>
    <col min="3" max="3" width="29.5703125" style="1339" customWidth="1"/>
    <col min="4" max="4" width="19.42578125" style="1339" customWidth="1"/>
    <col min="5" max="5" width="17.5703125" style="1339" customWidth="1"/>
    <col min="6" max="6" width="29" style="1339" customWidth="1"/>
    <col min="7" max="7" width="65.140625" style="1339" customWidth="1"/>
    <col min="8" max="8" width="0.140625" style="1339" customWidth="1"/>
    <col min="9" max="9" width="14.85546875" style="1339" hidden="1" customWidth="1"/>
    <col min="10" max="256" width="9.140625" style="1339"/>
    <col min="257" max="257" width="7.140625" style="1339" customWidth="1"/>
    <col min="258" max="258" width="32.42578125" style="1339" customWidth="1"/>
    <col min="259" max="259" width="12.7109375" style="1339" customWidth="1"/>
    <col min="260" max="260" width="15.140625" style="1339" customWidth="1"/>
    <col min="261" max="261" width="13.42578125" style="1339" customWidth="1"/>
    <col min="262" max="262" width="13.5703125" style="1339" customWidth="1"/>
    <col min="263" max="263" width="40.42578125" style="1339" customWidth="1"/>
    <col min="264" max="264" width="21.7109375" style="1339" customWidth="1"/>
    <col min="265" max="265" width="14.85546875" style="1339" customWidth="1"/>
    <col min="266" max="512" width="9.140625" style="1339"/>
    <col min="513" max="513" width="7.140625" style="1339" customWidth="1"/>
    <col min="514" max="514" width="32.42578125" style="1339" customWidth="1"/>
    <col min="515" max="515" width="12.7109375" style="1339" customWidth="1"/>
    <col min="516" max="516" width="15.140625" style="1339" customWidth="1"/>
    <col min="517" max="517" width="13.42578125" style="1339" customWidth="1"/>
    <col min="518" max="518" width="13.5703125" style="1339" customWidth="1"/>
    <col min="519" max="519" width="40.42578125" style="1339" customWidth="1"/>
    <col min="520" max="520" width="21.7109375" style="1339" customWidth="1"/>
    <col min="521" max="521" width="14.85546875" style="1339" customWidth="1"/>
    <col min="522" max="768" width="9.140625" style="1339"/>
    <col min="769" max="769" width="7.140625" style="1339" customWidth="1"/>
    <col min="770" max="770" width="32.42578125" style="1339" customWidth="1"/>
    <col min="771" max="771" width="12.7109375" style="1339" customWidth="1"/>
    <col min="772" max="772" width="15.140625" style="1339" customWidth="1"/>
    <col min="773" max="773" width="13.42578125" style="1339" customWidth="1"/>
    <col min="774" max="774" width="13.5703125" style="1339" customWidth="1"/>
    <col min="775" max="775" width="40.42578125" style="1339" customWidth="1"/>
    <col min="776" max="776" width="21.7109375" style="1339" customWidth="1"/>
    <col min="777" max="777" width="14.85546875" style="1339" customWidth="1"/>
    <col min="778" max="1024" width="9.140625" style="1339"/>
    <col min="1025" max="1025" width="7.140625" style="1339" customWidth="1"/>
    <col min="1026" max="1026" width="32.42578125" style="1339" customWidth="1"/>
    <col min="1027" max="1027" width="12.7109375" style="1339" customWidth="1"/>
    <col min="1028" max="1028" width="15.140625" style="1339" customWidth="1"/>
    <col min="1029" max="1029" width="13.42578125" style="1339" customWidth="1"/>
    <col min="1030" max="1030" width="13.5703125" style="1339" customWidth="1"/>
    <col min="1031" max="1031" width="40.42578125" style="1339" customWidth="1"/>
    <col min="1032" max="1032" width="21.7109375" style="1339" customWidth="1"/>
    <col min="1033" max="1033" width="14.85546875" style="1339" customWidth="1"/>
    <col min="1034" max="1280" width="9.140625" style="1339"/>
    <col min="1281" max="1281" width="7.140625" style="1339" customWidth="1"/>
    <col min="1282" max="1282" width="32.42578125" style="1339" customWidth="1"/>
    <col min="1283" max="1283" width="12.7109375" style="1339" customWidth="1"/>
    <col min="1284" max="1284" width="15.140625" style="1339" customWidth="1"/>
    <col min="1285" max="1285" width="13.42578125" style="1339" customWidth="1"/>
    <col min="1286" max="1286" width="13.5703125" style="1339" customWidth="1"/>
    <col min="1287" max="1287" width="40.42578125" style="1339" customWidth="1"/>
    <col min="1288" max="1288" width="21.7109375" style="1339" customWidth="1"/>
    <col min="1289" max="1289" width="14.85546875" style="1339" customWidth="1"/>
    <col min="1290" max="1536" width="9.140625" style="1339"/>
    <col min="1537" max="1537" width="7.140625" style="1339" customWidth="1"/>
    <col min="1538" max="1538" width="32.42578125" style="1339" customWidth="1"/>
    <col min="1539" max="1539" width="12.7109375" style="1339" customWidth="1"/>
    <col min="1540" max="1540" width="15.140625" style="1339" customWidth="1"/>
    <col min="1541" max="1541" width="13.42578125" style="1339" customWidth="1"/>
    <col min="1542" max="1542" width="13.5703125" style="1339" customWidth="1"/>
    <col min="1543" max="1543" width="40.42578125" style="1339" customWidth="1"/>
    <col min="1544" max="1544" width="21.7109375" style="1339" customWidth="1"/>
    <col min="1545" max="1545" width="14.85546875" style="1339" customWidth="1"/>
    <col min="1546" max="1792" width="9.140625" style="1339"/>
    <col min="1793" max="1793" width="7.140625" style="1339" customWidth="1"/>
    <col min="1794" max="1794" width="32.42578125" style="1339" customWidth="1"/>
    <col min="1795" max="1795" width="12.7109375" style="1339" customWidth="1"/>
    <col min="1796" max="1796" width="15.140625" style="1339" customWidth="1"/>
    <col min="1797" max="1797" width="13.42578125" style="1339" customWidth="1"/>
    <col min="1798" max="1798" width="13.5703125" style="1339" customWidth="1"/>
    <col min="1799" max="1799" width="40.42578125" style="1339" customWidth="1"/>
    <col min="1800" max="1800" width="21.7109375" style="1339" customWidth="1"/>
    <col min="1801" max="1801" width="14.85546875" style="1339" customWidth="1"/>
    <col min="1802" max="2048" width="9.140625" style="1339"/>
    <col min="2049" max="2049" width="7.140625" style="1339" customWidth="1"/>
    <col min="2050" max="2050" width="32.42578125" style="1339" customWidth="1"/>
    <col min="2051" max="2051" width="12.7109375" style="1339" customWidth="1"/>
    <col min="2052" max="2052" width="15.140625" style="1339" customWidth="1"/>
    <col min="2053" max="2053" width="13.42578125" style="1339" customWidth="1"/>
    <col min="2054" max="2054" width="13.5703125" style="1339" customWidth="1"/>
    <col min="2055" max="2055" width="40.42578125" style="1339" customWidth="1"/>
    <col min="2056" max="2056" width="21.7109375" style="1339" customWidth="1"/>
    <col min="2057" max="2057" width="14.85546875" style="1339" customWidth="1"/>
    <col min="2058" max="2304" width="9.140625" style="1339"/>
    <col min="2305" max="2305" width="7.140625" style="1339" customWidth="1"/>
    <col min="2306" max="2306" width="32.42578125" style="1339" customWidth="1"/>
    <col min="2307" max="2307" width="12.7109375" style="1339" customWidth="1"/>
    <col min="2308" max="2308" width="15.140625" style="1339" customWidth="1"/>
    <col min="2309" max="2309" width="13.42578125" style="1339" customWidth="1"/>
    <col min="2310" max="2310" width="13.5703125" style="1339" customWidth="1"/>
    <col min="2311" max="2311" width="40.42578125" style="1339" customWidth="1"/>
    <col min="2312" max="2312" width="21.7109375" style="1339" customWidth="1"/>
    <col min="2313" max="2313" width="14.85546875" style="1339" customWidth="1"/>
    <col min="2314" max="2560" width="9.140625" style="1339"/>
    <col min="2561" max="2561" width="7.140625" style="1339" customWidth="1"/>
    <col min="2562" max="2562" width="32.42578125" style="1339" customWidth="1"/>
    <col min="2563" max="2563" width="12.7109375" style="1339" customWidth="1"/>
    <col min="2564" max="2564" width="15.140625" style="1339" customWidth="1"/>
    <col min="2565" max="2565" width="13.42578125" style="1339" customWidth="1"/>
    <col min="2566" max="2566" width="13.5703125" style="1339" customWidth="1"/>
    <col min="2567" max="2567" width="40.42578125" style="1339" customWidth="1"/>
    <col min="2568" max="2568" width="21.7109375" style="1339" customWidth="1"/>
    <col min="2569" max="2569" width="14.85546875" style="1339" customWidth="1"/>
    <col min="2570" max="2816" width="9.140625" style="1339"/>
    <col min="2817" max="2817" width="7.140625" style="1339" customWidth="1"/>
    <col min="2818" max="2818" width="32.42578125" style="1339" customWidth="1"/>
    <col min="2819" max="2819" width="12.7109375" style="1339" customWidth="1"/>
    <col min="2820" max="2820" width="15.140625" style="1339" customWidth="1"/>
    <col min="2821" max="2821" width="13.42578125" style="1339" customWidth="1"/>
    <col min="2822" max="2822" width="13.5703125" style="1339" customWidth="1"/>
    <col min="2823" max="2823" width="40.42578125" style="1339" customWidth="1"/>
    <col min="2824" max="2824" width="21.7109375" style="1339" customWidth="1"/>
    <col min="2825" max="2825" width="14.85546875" style="1339" customWidth="1"/>
    <col min="2826" max="3072" width="9.140625" style="1339"/>
    <col min="3073" max="3073" width="7.140625" style="1339" customWidth="1"/>
    <col min="3074" max="3074" width="32.42578125" style="1339" customWidth="1"/>
    <col min="3075" max="3075" width="12.7109375" style="1339" customWidth="1"/>
    <col min="3076" max="3076" width="15.140625" style="1339" customWidth="1"/>
    <col min="3077" max="3077" width="13.42578125" style="1339" customWidth="1"/>
    <col min="3078" max="3078" width="13.5703125" style="1339" customWidth="1"/>
    <col min="3079" max="3079" width="40.42578125" style="1339" customWidth="1"/>
    <col min="3080" max="3080" width="21.7109375" style="1339" customWidth="1"/>
    <col min="3081" max="3081" width="14.85546875" style="1339" customWidth="1"/>
    <col min="3082" max="3328" width="9.140625" style="1339"/>
    <col min="3329" max="3329" width="7.140625" style="1339" customWidth="1"/>
    <col min="3330" max="3330" width="32.42578125" style="1339" customWidth="1"/>
    <col min="3331" max="3331" width="12.7109375" style="1339" customWidth="1"/>
    <col min="3332" max="3332" width="15.140625" style="1339" customWidth="1"/>
    <col min="3333" max="3333" width="13.42578125" style="1339" customWidth="1"/>
    <col min="3334" max="3334" width="13.5703125" style="1339" customWidth="1"/>
    <col min="3335" max="3335" width="40.42578125" style="1339" customWidth="1"/>
    <col min="3336" max="3336" width="21.7109375" style="1339" customWidth="1"/>
    <col min="3337" max="3337" width="14.85546875" style="1339" customWidth="1"/>
    <col min="3338" max="3584" width="9.140625" style="1339"/>
    <col min="3585" max="3585" width="7.140625" style="1339" customWidth="1"/>
    <col min="3586" max="3586" width="32.42578125" style="1339" customWidth="1"/>
    <col min="3587" max="3587" width="12.7109375" style="1339" customWidth="1"/>
    <col min="3588" max="3588" width="15.140625" style="1339" customWidth="1"/>
    <col min="3589" max="3589" width="13.42578125" style="1339" customWidth="1"/>
    <col min="3590" max="3590" width="13.5703125" style="1339" customWidth="1"/>
    <col min="3591" max="3591" width="40.42578125" style="1339" customWidth="1"/>
    <col min="3592" max="3592" width="21.7109375" style="1339" customWidth="1"/>
    <col min="3593" max="3593" width="14.85546875" style="1339" customWidth="1"/>
    <col min="3594" max="3840" width="9.140625" style="1339"/>
    <col min="3841" max="3841" width="7.140625" style="1339" customWidth="1"/>
    <col min="3842" max="3842" width="32.42578125" style="1339" customWidth="1"/>
    <col min="3843" max="3843" width="12.7109375" style="1339" customWidth="1"/>
    <col min="3844" max="3844" width="15.140625" style="1339" customWidth="1"/>
    <col min="3845" max="3845" width="13.42578125" style="1339" customWidth="1"/>
    <col min="3846" max="3846" width="13.5703125" style="1339" customWidth="1"/>
    <col min="3847" max="3847" width="40.42578125" style="1339" customWidth="1"/>
    <col min="3848" max="3848" width="21.7109375" style="1339" customWidth="1"/>
    <col min="3849" max="3849" width="14.85546875" style="1339" customWidth="1"/>
    <col min="3850" max="4096" width="9.140625" style="1339"/>
    <col min="4097" max="4097" width="7.140625" style="1339" customWidth="1"/>
    <col min="4098" max="4098" width="32.42578125" style="1339" customWidth="1"/>
    <col min="4099" max="4099" width="12.7109375" style="1339" customWidth="1"/>
    <col min="4100" max="4100" width="15.140625" style="1339" customWidth="1"/>
    <col min="4101" max="4101" width="13.42578125" style="1339" customWidth="1"/>
    <col min="4102" max="4102" width="13.5703125" style="1339" customWidth="1"/>
    <col min="4103" max="4103" width="40.42578125" style="1339" customWidth="1"/>
    <col min="4104" max="4104" width="21.7109375" style="1339" customWidth="1"/>
    <col min="4105" max="4105" width="14.85546875" style="1339" customWidth="1"/>
    <col min="4106" max="4352" width="9.140625" style="1339"/>
    <col min="4353" max="4353" width="7.140625" style="1339" customWidth="1"/>
    <col min="4354" max="4354" width="32.42578125" style="1339" customWidth="1"/>
    <col min="4355" max="4355" width="12.7109375" style="1339" customWidth="1"/>
    <col min="4356" max="4356" width="15.140625" style="1339" customWidth="1"/>
    <col min="4357" max="4357" width="13.42578125" style="1339" customWidth="1"/>
    <col min="4358" max="4358" width="13.5703125" style="1339" customWidth="1"/>
    <col min="4359" max="4359" width="40.42578125" style="1339" customWidth="1"/>
    <col min="4360" max="4360" width="21.7109375" style="1339" customWidth="1"/>
    <col min="4361" max="4361" width="14.85546875" style="1339" customWidth="1"/>
    <col min="4362" max="4608" width="9.140625" style="1339"/>
    <col min="4609" max="4609" width="7.140625" style="1339" customWidth="1"/>
    <col min="4610" max="4610" width="32.42578125" style="1339" customWidth="1"/>
    <col min="4611" max="4611" width="12.7109375" style="1339" customWidth="1"/>
    <col min="4612" max="4612" width="15.140625" style="1339" customWidth="1"/>
    <col min="4613" max="4613" width="13.42578125" style="1339" customWidth="1"/>
    <col min="4614" max="4614" width="13.5703125" style="1339" customWidth="1"/>
    <col min="4615" max="4615" width="40.42578125" style="1339" customWidth="1"/>
    <col min="4616" max="4616" width="21.7109375" style="1339" customWidth="1"/>
    <col min="4617" max="4617" width="14.85546875" style="1339" customWidth="1"/>
    <col min="4618" max="4864" width="9.140625" style="1339"/>
    <col min="4865" max="4865" width="7.140625" style="1339" customWidth="1"/>
    <col min="4866" max="4866" width="32.42578125" style="1339" customWidth="1"/>
    <col min="4867" max="4867" width="12.7109375" style="1339" customWidth="1"/>
    <col min="4868" max="4868" width="15.140625" style="1339" customWidth="1"/>
    <col min="4869" max="4869" width="13.42578125" style="1339" customWidth="1"/>
    <col min="4870" max="4870" width="13.5703125" style="1339" customWidth="1"/>
    <col min="4871" max="4871" width="40.42578125" style="1339" customWidth="1"/>
    <col min="4872" max="4872" width="21.7109375" style="1339" customWidth="1"/>
    <col min="4873" max="4873" width="14.85546875" style="1339" customWidth="1"/>
    <col min="4874" max="5120" width="9.140625" style="1339"/>
    <col min="5121" max="5121" width="7.140625" style="1339" customWidth="1"/>
    <col min="5122" max="5122" width="32.42578125" style="1339" customWidth="1"/>
    <col min="5123" max="5123" width="12.7109375" style="1339" customWidth="1"/>
    <col min="5124" max="5124" width="15.140625" style="1339" customWidth="1"/>
    <col min="5125" max="5125" width="13.42578125" style="1339" customWidth="1"/>
    <col min="5126" max="5126" width="13.5703125" style="1339" customWidth="1"/>
    <col min="5127" max="5127" width="40.42578125" style="1339" customWidth="1"/>
    <col min="5128" max="5128" width="21.7109375" style="1339" customWidth="1"/>
    <col min="5129" max="5129" width="14.85546875" style="1339" customWidth="1"/>
    <col min="5130" max="5376" width="9.140625" style="1339"/>
    <col min="5377" max="5377" width="7.140625" style="1339" customWidth="1"/>
    <col min="5378" max="5378" width="32.42578125" style="1339" customWidth="1"/>
    <col min="5379" max="5379" width="12.7109375" style="1339" customWidth="1"/>
    <col min="5380" max="5380" width="15.140625" style="1339" customWidth="1"/>
    <col min="5381" max="5381" width="13.42578125" style="1339" customWidth="1"/>
    <col min="5382" max="5382" width="13.5703125" style="1339" customWidth="1"/>
    <col min="5383" max="5383" width="40.42578125" style="1339" customWidth="1"/>
    <col min="5384" max="5384" width="21.7109375" style="1339" customWidth="1"/>
    <col min="5385" max="5385" width="14.85546875" style="1339" customWidth="1"/>
    <col min="5386" max="5632" width="9.140625" style="1339"/>
    <col min="5633" max="5633" width="7.140625" style="1339" customWidth="1"/>
    <col min="5634" max="5634" width="32.42578125" style="1339" customWidth="1"/>
    <col min="5635" max="5635" width="12.7109375" style="1339" customWidth="1"/>
    <col min="5636" max="5636" width="15.140625" style="1339" customWidth="1"/>
    <col min="5637" max="5637" width="13.42578125" style="1339" customWidth="1"/>
    <col min="5638" max="5638" width="13.5703125" style="1339" customWidth="1"/>
    <col min="5639" max="5639" width="40.42578125" style="1339" customWidth="1"/>
    <col min="5640" max="5640" width="21.7109375" style="1339" customWidth="1"/>
    <col min="5641" max="5641" width="14.85546875" style="1339" customWidth="1"/>
    <col min="5642" max="5888" width="9.140625" style="1339"/>
    <col min="5889" max="5889" width="7.140625" style="1339" customWidth="1"/>
    <col min="5890" max="5890" width="32.42578125" style="1339" customWidth="1"/>
    <col min="5891" max="5891" width="12.7109375" style="1339" customWidth="1"/>
    <col min="5892" max="5892" width="15.140625" style="1339" customWidth="1"/>
    <col min="5893" max="5893" width="13.42578125" style="1339" customWidth="1"/>
    <col min="5894" max="5894" width="13.5703125" style="1339" customWidth="1"/>
    <col min="5895" max="5895" width="40.42578125" style="1339" customWidth="1"/>
    <col min="5896" max="5896" width="21.7109375" style="1339" customWidth="1"/>
    <col min="5897" max="5897" width="14.85546875" style="1339" customWidth="1"/>
    <col min="5898" max="6144" width="9.140625" style="1339"/>
    <col min="6145" max="6145" width="7.140625" style="1339" customWidth="1"/>
    <col min="6146" max="6146" width="32.42578125" style="1339" customWidth="1"/>
    <col min="6147" max="6147" width="12.7109375" style="1339" customWidth="1"/>
    <col min="6148" max="6148" width="15.140625" style="1339" customWidth="1"/>
    <col min="6149" max="6149" width="13.42578125" style="1339" customWidth="1"/>
    <col min="6150" max="6150" width="13.5703125" style="1339" customWidth="1"/>
    <col min="6151" max="6151" width="40.42578125" style="1339" customWidth="1"/>
    <col min="6152" max="6152" width="21.7109375" style="1339" customWidth="1"/>
    <col min="6153" max="6153" width="14.85546875" style="1339" customWidth="1"/>
    <col min="6154" max="6400" width="9.140625" style="1339"/>
    <col min="6401" max="6401" width="7.140625" style="1339" customWidth="1"/>
    <col min="6402" max="6402" width="32.42578125" style="1339" customWidth="1"/>
    <col min="6403" max="6403" width="12.7109375" style="1339" customWidth="1"/>
    <col min="6404" max="6404" width="15.140625" style="1339" customWidth="1"/>
    <col min="6405" max="6405" width="13.42578125" style="1339" customWidth="1"/>
    <col min="6406" max="6406" width="13.5703125" style="1339" customWidth="1"/>
    <col min="6407" max="6407" width="40.42578125" style="1339" customWidth="1"/>
    <col min="6408" max="6408" width="21.7109375" style="1339" customWidth="1"/>
    <col min="6409" max="6409" width="14.85546875" style="1339" customWidth="1"/>
    <col min="6410" max="6656" width="9.140625" style="1339"/>
    <col min="6657" max="6657" width="7.140625" style="1339" customWidth="1"/>
    <col min="6658" max="6658" width="32.42578125" style="1339" customWidth="1"/>
    <col min="6659" max="6659" width="12.7109375" style="1339" customWidth="1"/>
    <col min="6660" max="6660" width="15.140625" style="1339" customWidth="1"/>
    <col min="6661" max="6661" width="13.42578125" style="1339" customWidth="1"/>
    <col min="6662" max="6662" width="13.5703125" style="1339" customWidth="1"/>
    <col min="6663" max="6663" width="40.42578125" style="1339" customWidth="1"/>
    <col min="6664" max="6664" width="21.7109375" style="1339" customWidth="1"/>
    <col min="6665" max="6665" width="14.85546875" style="1339" customWidth="1"/>
    <col min="6666" max="6912" width="9.140625" style="1339"/>
    <col min="6913" max="6913" width="7.140625" style="1339" customWidth="1"/>
    <col min="6914" max="6914" width="32.42578125" style="1339" customWidth="1"/>
    <col min="6915" max="6915" width="12.7109375" style="1339" customWidth="1"/>
    <col min="6916" max="6916" width="15.140625" style="1339" customWidth="1"/>
    <col min="6917" max="6917" width="13.42578125" style="1339" customWidth="1"/>
    <col min="6918" max="6918" width="13.5703125" style="1339" customWidth="1"/>
    <col min="6919" max="6919" width="40.42578125" style="1339" customWidth="1"/>
    <col min="6920" max="6920" width="21.7109375" style="1339" customWidth="1"/>
    <col min="6921" max="6921" width="14.85546875" style="1339" customWidth="1"/>
    <col min="6922" max="7168" width="9.140625" style="1339"/>
    <col min="7169" max="7169" width="7.140625" style="1339" customWidth="1"/>
    <col min="7170" max="7170" width="32.42578125" style="1339" customWidth="1"/>
    <col min="7171" max="7171" width="12.7109375" style="1339" customWidth="1"/>
    <col min="7172" max="7172" width="15.140625" style="1339" customWidth="1"/>
    <col min="7173" max="7173" width="13.42578125" style="1339" customWidth="1"/>
    <col min="7174" max="7174" width="13.5703125" style="1339" customWidth="1"/>
    <col min="7175" max="7175" width="40.42578125" style="1339" customWidth="1"/>
    <col min="7176" max="7176" width="21.7109375" style="1339" customWidth="1"/>
    <col min="7177" max="7177" width="14.85546875" style="1339" customWidth="1"/>
    <col min="7178" max="7424" width="9.140625" style="1339"/>
    <col min="7425" max="7425" width="7.140625" style="1339" customWidth="1"/>
    <col min="7426" max="7426" width="32.42578125" style="1339" customWidth="1"/>
    <col min="7427" max="7427" width="12.7109375" style="1339" customWidth="1"/>
    <col min="7428" max="7428" width="15.140625" style="1339" customWidth="1"/>
    <col min="7429" max="7429" width="13.42578125" style="1339" customWidth="1"/>
    <col min="7430" max="7430" width="13.5703125" style="1339" customWidth="1"/>
    <col min="7431" max="7431" width="40.42578125" style="1339" customWidth="1"/>
    <col min="7432" max="7432" width="21.7109375" style="1339" customWidth="1"/>
    <col min="7433" max="7433" width="14.85546875" style="1339" customWidth="1"/>
    <col min="7434" max="7680" width="9.140625" style="1339"/>
    <col min="7681" max="7681" width="7.140625" style="1339" customWidth="1"/>
    <col min="7682" max="7682" width="32.42578125" style="1339" customWidth="1"/>
    <col min="7683" max="7683" width="12.7109375" style="1339" customWidth="1"/>
    <col min="7684" max="7684" width="15.140625" style="1339" customWidth="1"/>
    <col min="7685" max="7685" width="13.42578125" style="1339" customWidth="1"/>
    <col min="7686" max="7686" width="13.5703125" style="1339" customWidth="1"/>
    <col min="7687" max="7687" width="40.42578125" style="1339" customWidth="1"/>
    <col min="7688" max="7688" width="21.7109375" style="1339" customWidth="1"/>
    <col min="7689" max="7689" width="14.85546875" style="1339" customWidth="1"/>
    <col min="7690" max="7936" width="9.140625" style="1339"/>
    <col min="7937" max="7937" width="7.140625" style="1339" customWidth="1"/>
    <col min="7938" max="7938" width="32.42578125" style="1339" customWidth="1"/>
    <col min="7939" max="7939" width="12.7109375" style="1339" customWidth="1"/>
    <col min="7940" max="7940" width="15.140625" style="1339" customWidth="1"/>
    <col min="7941" max="7941" width="13.42578125" style="1339" customWidth="1"/>
    <col min="7942" max="7942" width="13.5703125" style="1339" customWidth="1"/>
    <col min="7943" max="7943" width="40.42578125" style="1339" customWidth="1"/>
    <col min="7944" max="7944" width="21.7109375" style="1339" customWidth="1"/>
    <col min="7945" max="7945" width="14.85546875" style="1339" customWidth="1"/>
    <col min="7946" max="8192" width="9.140625" style="1339"/>
    <col min="8193" max="8193" width="7.140625" style="1339" customWidth="1"/>
    <col min="8194" max="8194" width="32.42578125" style="1339" customWidth="1"/>
    <col min="8195" max="8195" width="12.7109375" style="1339" customWidth="1"/>
    <col min="8196" max="8196" width="15.140625" style="1339" customWidth="1"/>
    <col min="8197" max="8197" width="13.42578125" style="1339" customWidth="1"/>
    <col min="8198" max="8198" width="13.5703125" style="1339" customWidth="1"/>
    <col min="8199" max="8199" width="40.42578125" style="1339" customWidth="1"/>
    <col min="8200" max="8200" width="21.7109375" style="1339" customWidth="1"/>
    <col min="8201" max="8201" width="14.85546875" style="1339" customWidth="1"/>
    <col min="8202" max="8448" width="9.140625" style="1339"/>
    <col min="8449" max="8449" width="7.140625" style="1339" customWidth="1"/>
    <col min="8450" max="8450" width="32.42578125" style="1339" customWidth="1"/>
    <col min="8451" max="8451" width="12.7109375" style="1339" customWidth="1"/>
    <col min="8452" max="8452" width="15.140625" style="1339" customWidth="1"/>
    <col min="8453" max="8453" width="13.42578125" style="1339" customWidth="1"/>
    <col min="8454" max="8454" width="13.5703125" style="1339" customWidth="1"/>
    <col min="8455" max="8455" width="40.42578125" style="1339" customWidth="1"/>
    <col min="8456" max="8456" width="21.7109375" style="1339" customWidth="1"/>
    <col min="8457" max="8457" width="14.85546875" style="1339" customWidth="1"/>
    <col min="8458" max="8704" width="9.140625" style="1339"/>
    <col min="8705" max="8705" width="7.140625" style="1339" customWidth="1"/>
    <col min="8706" max="8706" width="32.42578125" style="1339" customWidth="1"/>
    <col min="8707" max="8707" width="12.7109375" style="1339" customWidth="1"/>
    <col min="8708" max="8708" width="15.140625" style="1339" customWidth="1"/>
    <col min="8709" max="8709" width="13.42578125" style="1339" customWidth="1"/>
    <col min="8710" max="8710" width="13.5703125" style="1339" customWidth="1"/>
    <col min="8711" max="8711" width="40.42578125" style="1339" customWidth="1"/>
    <col min="8712" max="8712" width="21.7109375" style="1339" customWidth="1"/>
    <col min="8713" max="8713" width="14.85546875" style="1339" customWidth="1"/>
    <col min="8714" max="8960" width="9.140625" style="1339"/>
    <col min="8961" max="8961" width="7.140625" style="1339" customWidth="1"/>
    <col min="8962" max="8962" width="32.42578125" style="1339" customWidth="1"/>
    <col min="8963" max="8963" width="12.7109375" style="1339" customWidth="1"/>
    <col min="8964" max="8964" width="15.140625" style="1339" customWidth="1"/>
    <col min="8965" max="8965" width="13.42578125" style="1339" customWidth="1"/>
    <col min="8966" max="8966" width="13.5703125" style="1339" customWidth="1"/>
    <col min="8967" max="8967" width="40.42578125" style="1339" customWidth="1"/>
    <col min="8968" max="8968" width="21.7109375" style="1339" customWidth="1"/>
    <col min="8969" max="8969" width="14.85546875" style="1339" customWidth="1"/>
    <col min="8970" max="9216" width="9.140625" style="1339"/>
    <col min="9217" max="9217" width="7.140625" style="1339" customWidth="1"/>
    <col min="9218" max="9218" width="32.42578125" style="1339" customWidth="1"/>
    <col min="9219" max="9219" width="12.7109375" style="1339" customWidth="1"/>
    <col min="9220" max="9220" width="15.140625" style="1339" customWidth="1"/>
    <col min="9221" max="9221" width="13.42578125" style="1339" customWidth="1"/>
    <col min="9222" max="9222" width="13.5703125" style="1339" customWidth="1"/>
    <col min="9223" max="9223" width="40.42578125" style="1339" customWidth="1"/>
    <col min="9224" max="9224" width="21.7109375" style="1339" customWidth="1"/>
    <col min="9225" max="9225" width="14.85546875" style="1339" customWidth="1"/>
    <col min="9226" max="9472" width="9.140625" style="1339"/>
    <col min="9473" max="9473" width="7.140625" style="1339" customWidth="1"/>
    <col min="9474" max="9474" width="32.42578125" style="1339" customWidth="1"/>
    <col min="9475" max="9475" width="12.7109375" style="1339" customWidth="1"/>
    <col min="9476" max="9476" width="15.140625" style="1339" customWidth="1"/>
    <col min="9477" max="9477" width="13.42578125" style="1339" customWidth="1"/>
    <col min="9478" max="9478" width="13.5703125" style="1339" customWidth="1"/>
    <col min="9479" max="9479" width="40.42578125" style="1339" customWidth="1"/>
    <col min="9480" max="9480" width="21.7109375" style="1339" customWidth="1"/>
    <col min="9481" max="9481" width="14.85546875" style="1339" customWidth="1"/>
    <col min="9482" max="9728" width="9.140625" style="1339"/>
    <col min="9729" max="9729" width="7.140625" style="1339" customWidth="1"/>
    <col min="9730" max="9730" width="32.42578125" style="1339" customWidth="1"/>
    <col min="9731" max="9731" width="12.7109375" style="1339" customWidth="1"/>
    <col min="9732" max="9732" width="15.140625" style="1339" customWidth="1"/>
    <col min="9733" max="9733" width="13.42578125" style="1339" customWidth="1"/>
    <col min="9734" max="9734" width="13.5703125" style="1339" customWidth="1"/>
    <col min="9735" max="9735" width="40.42578125" style="1339" customWidth="1"/>
    <col min="9736" max="9736" width="21.7109375" style="1339" customWidth="1"/>
    <col min="9737" max="9737" width="14.85546875" style="1339" customWidth="1"/>
    <col min="9738" max="9984" width="9.140625" style="1339"/>
    <col min="9985" max="9985" width="7.140625" style="1339" customWidth="1"/>
    <col min="9986" max="9986" width="32.42578125" style="1339" customWidth="1"/>
    <col min="9987" max="9987" width="12.7109375" style="1339" customWidth="1"/>
    <col min="9988" max="9988" width="15.140625" style="1339" customWidth="1"/>
    <col min="9989" max="9989" width="13.42578125" style="1339" customWidth="1"/>
    <col min="9990" max="9990" width="13.5703125" style="1339" customWidth="1"/>
    <col min="9991" max="9991" width="40.42578125" style="1339" customWidth="1"/>
    <col min="9992" max="9992" width="21.7109375" style="1339" customWidth="1"/>
    <col min="9993" max="9993" width="14.85546875" style="1339" customWidth="1"/>
    <col min="9994" max="10240" width="9.140625" style="1339"/>
    <col min="10241" max="10241" width="7.140625" style="1339" customWidth="1"/>
    <col min="10242" max="10242" width="32.42578125" style="1339" customWidth="1"/>
    <col min="10243" max="10243" width="12.7109375" style="1339" customWidth="1"/>
    <col min="10244" max="10244" width="15.140625" style="1339" customWidth="1"/>
    <col min="10245" max="10245" width="13.42578125" style="1339" customWidth="1"/>
    <col min="10246" max="10246" width="13.5703125" style="1339" customWidth="1"/>
    <col min="10247" max="10247" width="40.42578125" style="1339" customWidth="1"/>
    <col min="10248" max="10248" width="21.7109375" style="1339" customWidth="1"/>
    <col min="10249" max="10249" width="14.85546875" style="1339" customWidth="1"/>
    <col min="10250" max="10496" width="9.140625" style="1339"/>
    <col min="10497" max="10497" width="7.140625" style="1339" customWidth="1"/>
    <col min="10498" max="10498" width="32.42578125" style="1339" customWidth="1"/>
    <col min="10499" max="10499" width="12.7109375" style="1339" customWidth="1"/>
    <col min="10500" max="10500" width="15.140625" style="1339" customWidth="1"/>
    <col min="10501" max="10501" width="13.42578125" style="1339" customWidth="1"/>
    <col min="10502" max="10502" width="13.5703125" style="1339" customWidth="1"/>
    <col min="10503" max="10503" width="40.42578125" style="1339" customWidth="1"/>
    <col min="10504" max="10504" width="21.7109375" style="1339" customWidth="1"/>
    <col min="10505" max="10505" width="14.85546875" style="1339" customWidth="1"/>
    <col min="10506" max="10752" width="9.140625" style="1339"/>
    <col min="10753" max="10753" width="7.140625" style="1339" customWidth="1"/>
    <col min="10754" max="10754" width="32.42578125" style="1339" customWidth="1"/>
    <col min="10755" max="10755" width="12.7109375" style="1339" customWidth="1"/>
    <col min="10756" max="10756" width="15.140625" style="1339" customWidth="1"/>
    <col min="10757" max="10757" width="13.42578125" style="1339" customWidth="1"/>
    <col min="10758" max="10758" width="13.5703125" style="1339" customWidth="1"/>
    <col min="10759" max="10759" width="40.42578125" style="1339" customWidth="1"/>
    <col min="10760" max="10760" width="21.7109375" style="1339" customWidth="1"/>
    <col min="10761" max="10761" width="14.85546875" style="1339" customWidth="1"/>
    <col min="10762" max="11008" width="9.140625" style="1339"/>
    <col min="11009" max="11009" width="7.140625" style="1339" customWidth="1"/>
    <col min="11010" max="11010" width="32.42578125" style="1339" customWidth="1"/>
    <col min="11011" max="11011" width="12.7109375" style="1339" customWidth="1"/>
    <col min="11012" max="11012" width="15.140625" style="1339" customWidth="1"/>
    <col min="11013" max="11013" width="13.42578125" style="1339" customWidth="1"/>
    <col min="11014" max="11014" width="13.5703125" style="1339" customWidth="1"/>
    <col min="11015" max="11015" width="40.42578125" style="1339" customWidth="1"/>
    <col min="11016" max="11016" width="21.7109375" style="1339" customWidth="1"/>
    <col min="11017" max="11017" width="14.85546875" style="1339" customWidth="1"/>
    <col min="11018" max="11264" width="9.140625" style="1339"/>
    <col min="11265" max="11265" width="7.140625" style="1339" customWidth="1"/>
    <col min="11266" max="11266" width="32.42578125" style="1339" customWidth="1"/>
    <col min="11267" max="11267" width="12.7109375" style="1339" customWidth="1"/>
    <col min="11268" max="11268" width="15.140625" style="1339" customWidth="1"/>
    <col min="11269" max="11269" width="13.42578125" style="1339" customWidth="1"/>
    <col min="11270" max="11270" width="13.5703125" style="1339" customWidth="1"/>
    <col min="11271" max="11271" width="40.42578125" style="1339" customWidth="1"/>
    <col min="11272" max="11272" width="21.7109375" style="1339" customWidth="1"/>
    <col min="11273" max="11273" width="14.85546875" style="1339" customWidth="1"/>
    <col min="11274" max="11520" width="9.140625" style="1339"/>
    <col min="11521" max="11521" width="7.140625" style="1339" customWidth="1"/>
    <col min="11522" max="11522" width="32.42578125" style="1339" customWidth="1"/>
    <col min="11523" max="11523" width="12.7109375" style="1339" customWidth="1"/>
    <col min="11524" max="11524" width="15.140625" style="1339" customWidth="1"/>
    <col min="11525" max="11525" width="13.42578125" style="1339" customWidth="1"/>
    <col min="11526" max="11526" width="13.5703125" style="1339" customWidth="1"/>
    <col min="11527" max="11527" width="40.42578125" style="1339" customWidth="1"/>
    <col min="11528" max="11528" width="21.7109375" style="1339" customWidth="1"/>
    <col min="11529" max="11529" width="14.85546875" style="1339" customWidth="1"/>
    <col min="11530" max="11776" width="9.140625" style="1339"/>
    <col min="11777" max="11777" width="7.140625" style="1339" customWidth="1"/>
    <col min="11778" max="11778" width="32.42578125" style="1339" customWidth="1"/>
    <col min="11779" max="11779" width="12.7109375" style="1339" customWidth="1"/>
    <col min="11780" max="11780" width="15.140625" style="1339" customWidth="1"/>
    <col min="11781" max="11781" width="13.42578125" style="1339" customWidth="1"/>
    <col min="11782" max="11782" width="13.5703125" style="1339" customWidth="1"/>
    <col min="11783" max="11783" width="40.42578125" style="1339" customWidth="1"/>
    <col min="11784" max="11784" width="21.7109375" style="1339" customWidth="1"/>
    <col min="11785" max="11785" width="14.85546875" style="1339" customWidth="1"/>
    <col min="11786" max="12032" width="9.140625" style="1339"/>
    <col min="12033" max="12033" width="7.140625" style="1339" customWidth="1"/>
    <col min="12034" max="12034" width="32.42578125" style="1339" customWidth="1"/>
    <col min="12035" max="12035" width="12.7109375" style="1339" customWidth="1"/>
    <col min="12036" max="12036" width="15.140625" style="1339" customWidth="1"/>
    <col min="12037" max="12037" width="13.42578125" style="1339" customWidth="1"/>
    <col min="12038" max="12038" width="13.5703125" style="1339" customWidth="1"/>
    <col min="12039" max="12039" width="40.42578125" style="1339" customWidth="1"/>
    <col min="12040" max="12040" width="21.7109375" style="1339" customWidth="1"/>
    <col min="12041" max="12041" width="14.85546875" style="1339" customWidth="1"/>
    <col min="12042" max="12288" width="9.140625" style="1339"/>
    <col min="12289" max="12289" width="7.140625" style="1339" customWidth="1"/>
    <col min="12290" max="12290" width="32.42578125" style="1339" customWidth="1"/>
    <col min="12291" max="12291" width="12.7109375" style="1339" customWidth="1"/>
    <col min="12292" max="12292" width="15.140625" style="1339" customWidth="1"/>
    <col min="12293" max="12293" width="13.42578125" style="1339" customWidth="1"/>
    <col min="12294" max="12294" width="13.5703125" style="1339" customWidth="1"/>
    <col min="12295" max="12295" width="40.42578125" style="1339" customWidth="1"/>
    <col min="12296" max="12296" width="21.7109375" style="1339" customWidth="1"/>
    <col min="12297" max="12297" width="14.85546875" style="1339" customWidth="1"/>
    <col min="12298" max="12544" width="9.140625" style="1339"/>
    <col min="12545" max="12545" width="7.140625" style="1339" customWidth="1"/>
    <col min="12546" max="12546" width="32.42578125" style="1339" customWidth="1"/>
    <col min="12547" max="12547" width="12.7109375" style="1339" customWidth="1"/>
    <col min="12548" max="12548" width="15.140625" style="1339" customWidth="1"/>
    <col min="12549" max="12549" width="13.42578125" style="1339" customWidth="1"/>
    <col min="12550" max="12550" width="13.5703125" style="1339" customWidth="1"/>
    <col min="12551" max="12551" width="40.42578125" style="1339" customWidth="1"/>
    <col min="12552" max="12552" width="21.7109375" style="1339" customWidth="1"/>
    <col min="12553" max="12553" width="14.85546875" style="1339" customWidth="1"/>
    <col min="12554" max="12800" width="9.140625" style="1339"/>
    <col min="12801" max="12801" width="7.140625" style="1339" customWidth="1"/>
    <col min="12802" max="12802" width="32.42578125" style="1339" customWidth="1"/>
    <col min="12803" max="12803" width="12.7109375" style="1339" customWidth="1"/>
    <col min="12804" max="12804" width="15.140625" style="1339" customWidth="1"/>
    <col min="12805" max="12805" width="13.42578125" style="1339" customWidth="1"/>
    <col min="12806" max="12806" width="13.5703125" style="1339" customWidth="1"/>
    <col min="12807" max="12807" width="40.42578125" style="1339" customWidth="1"/>
    <col min="12808" max="12808" width="21.7109375" style="1339" customWidth="1"/>
    <col min="12809" max="12809" width="14.85546875" style="1339" customWidth="1"/>
    <col min="12810" max="13056" width="9.140625" style="1339"/>
    <col min="13057" max="13057" width="7.140625" style="1339" customWidth="1"/>
    <col min="13058" max="13058" width="32.42578125" style="1339" customWidth="1"/>
    <col min="13059" max="13059" width="12.7109375" style="1339" customWidth="1"/>
    <col min="13060" max="13060" width="15.140625" style="1339" customWidth="1"/>
    <col min="13061" max="13061" width="13.42578125" style="1339" customWidth="1"/>
    <col min="13062" max="13062" width="13.5703125" style="1339" customWidth="1"/>
    <col min="13063" max="13063" width="40.42578125" style="1339" customWidth="1"/>
    <col min="13064" max="13064" width="21.7109375" style="1339" customWidth="1"/>
    <col min="13065" max="13065" width="14.85546875" style="1339" customWidth="1"/>
    <col min="13066" max="13312" width="9.140625" style="1339"/>
    <col min="13313" max="13313" width="7.140625" style="1339" customWidth="1"/>
    <col min="13314" max="13314" width="32.42578125" style="1339" customWidth="1"/>
    <col min="13315" max="13315" width="12.7109375" style="1339" customWidth="1"/>
    <col min="13316" max="13316" width="15.140625" style="1339" customWidth="1"/>
    <col min="13317" max="13317" width="13.42578125" style="1339" customWidth="1"/>
    <col min="13318" max="13318" width="13.5703125" style="1339" customWidth="1"/>
    <col min="13319" max="13319" width="40.42578125" style="1339" customWidth="1"/>
    <col min="13320" max="13320" width="21.7109375" style="1339" customWidth="1"/>
    <col min="13321" max="13321" width="14.85546875" style="1339" customWidth="1"/>
    <col min="13322" max="13568" width="9.140625" style="1339"/>
    <col min="13569" max="13569" width="7.140625" style="1339" customWidth="1"/>
    <col min="13570" max="13570" width="32.42578125" style="1339" customWidth="1"/>
    <col min="13571" max="13571" width="12.7109375" style="1339" customWidth="1"/>
    <col min="13572" max="13572" width="15.140625" style="1339" customWidth="1"/>
    <col min="13573" max="13573" width="13.42578125" style="1339" customWidth="1"/>
    <col min="13574" max="13574" width="13.5703125" style="1339" customWidth="1"/>
    <col min="13575" max="13575" width="40.42578125" style="1339" customWidth="1"/>
    <col min="13576" max="13576" width="21.7109375" style="1339" customWidth="1"/>
    <col min="13577" max="13577" width="14.85546875" style="1339" customWidth="1"/>
    <col min="13578" max="13824" width="9.140625" style="1339"/>
    <col min="13825" max="13825" width="7.140625" style="1339" customWidth="1"/>
    <col min="13826" max="13826" width="32.42578125" style="1339" customWidth="1"/>
    <col min="13827" max="13827" width="12.7109375" style="1339" customWidth="1"/>
    <col min="13828" max="13828" width="15.140625" style="1339" customWidth="1"/>
    <col min="13829" max="13829" width="13.42578125" style="1339" customWidth="1"/>
    <col min="13830" max="13830" width="13.5703125" style="1339" customWidth="1"/>
    <col min="13831" max="13831" width="40.42578125" style="1339" customWidth="1"/>
    <col min="13832" max="13832" width="21.7109375" style="1339" customWidth="1"/>
    <col min="13833" max="13833" width="14.85546875" style="1339" customWidth="1"/>
    <col min="13834" max="14080" width="9.140625" style="1339"/>
    <col min="14081" max="14081" width="7.140625" style="1339" customWidth="1"/>
    <col min="14082" max="14082" width="32.42578125" style="1339" customWidth="1"/>
    <col min="14083" max="14083" width="12.7109375" style="1339" customWidth="1"/>
    <col min="14084" max="14084" width="15.140625" style="1339" customWidth="1"/>
    <col min="14085" max="14085" width="13.42578125" style="1339" customWidth="1"/>
    <col min="14086" max="14086" width="13.5703125" style="1339" customWidth="1"/>
    <col min="14087" max="14087" width="40.42578125" style="1339" customWidth="1"/>
    <col min="14088" max="14088" width="21.7109375" style="1339" customWidth="1"/>
    <col min="14089" max="14089" width="14.85546875" style="1339" customWidth="1"/>
    <col min="14090" max="14336" width="9.140625" style="1339"/>
    <col min="14337" max="14337" width="7.140625" style="1339" customWidth="1"/>
    <col min="14338" max="14338" width="32.42578125" style="1339" customWidth="1"/>
    <col min="14339" max="14339" width="12.7109375" style="1339" customWidth="1"/>
    <col min="14340" max="14340" width="15.140625" style="1339" customWidth="1"/>
    <col min="14341" max="14341" width="13.42578125" style="1339" customWidth="1"/>
    <col min="14342" max="14342" width="13.5703125" style="1339" customWidth="1"/>
    <col min="14343" max="14343" width="40.42578125" style="1339" customWidth="1"/>
    <col min="14344" max="14344" width="21.7109375" style="1339" customWidth="1"/>
    <col min="14345" max="14345" width="14.85546875" style="1339" customWidth="1"/>
    <col min="14346" max="14592" width="9.140625" style="1339"/>
    <col min="14593" max="14593" width="7.140625" style="1339" customWidth="1"/>
    <col min="14594" max="14594" width="32.42578125" style="1339" customWidth="1"/>
    <col min="14595" max="14595" width="12.7109375" style="1339" customWidth="1"/>
    <col min="14596" max="14596" width="15.140625" style="1339" customWidth="1"/>
    <col min="14597" max="14597" width="13.42578125" style="1339" customWidth="1"/>
    <col min="14598" max="14598" width="13.5703125" style="1339" customWidth="1"/>
    <col min="14599" max="14599" width="40.42578125" style="1339" customWidth="1"/>
    <col min="14600" max="14600" width="21.7109375" style="1339" customWidth="1"/>
    <col min="14601" max="14601" width="14.85546875" style="1339" customWidth="1"/>
    <col min="14602" max="14848" width="9.140625" style="1339"/>
    <col min="14849" max="14849" width="7.140625" style="1339" customWidth="1"/>
    <col min="14850" max="14850" width="32.42578125" style="1339" customWidth="1"/>
    <col min="14851" max="14851" width="12.7109375" style="1339" customWidth="1"/>
    <col min="14852" max="14852" width="15.140625" style="1339" customWidth="1"/>
    <col min="14853" max="14853" width="13.42578125" style="1339" customWidth="1"/>
    <col min="14854" max="14854" width="13.5703125" style="1339" customWidth="1"/>
    <col min="14855" max="14855" width="40.42578125" style="1339" customWidth="1"/>
    <col min="14856" max="14856" width="21.7109375" style="1339" customWidth="1"/>
    <col min="14857" max="14857" width="14.85546875" style="1339" customWidth="1"/>
    <col min="14858" max="15104" width="9.140625" style="1339"/>
    <col min="15105" max="15105" width="7.140625" style="1339" customWidth="1"/>
    <col min="15106" max="15106" width="32.42578125" style="1339" customWidth="1"/>
    <col min="15107" max="15107" width="12.7109375" style="1339" customWidth="1"/>
    <col min="15108" max="15108" width="15.140625" style="1339" customWidth="1"/>
    <col min="15109" max="15109" width="13.42578125" style="1339" customWidth="1"/>
    <col min="15110" max="15110" width="13.5703125" style="1339" customWidth="1"/>
    <col min="15111" max="15111" width="40.42578125" style="1339" customWidth="1"/>
    <col min="15112" max="15112" width="21.7109375" style="1339" customWidth="1"/>
    <col min="15113" max="15113" width="14.85546875" style="1339" customWidth="1"/>
    <col min="15114" max="15360" width="9.140625" style="1339"/>
    <col min="15361" max="15361" width="7.140625" style="1339" customWidth="1"/>
    <col min="15362" max="15362" width="32.42578125" style="1339" customWidth="1"/>
    <col min="15363" max="15363" width="12.7109375" style="1339" customWidth="1"/>
    <col min="15364" max="15364" width="15.140625" style="1339" customWidth="1"/>
    <col min="15365" max="15365" width="13.42578125" style="1339" customWidth="1"/>
    <col min="15366" max="15366" width="13.5703125" style="1339" customWidth="1"/>
    <col min="15367" max="15367" width="40.42578125" style="1339" customWidth="1"/>
    <col min="15368" max="15368" width="21.7109375" style="1339" customWidth="1"/>
    <col min="15369" max="15369" width="14.85546875" style="1339" customWidth="1"/>
    <col min="15370" max="15616" width="9.140625" style="1339"/>
    <col min="15617" max="15617" width="7.140625" style="1339" customWidth="1"/>
    <col min="15618" max="15618" width="32.42578125" style="1339" customWidth="1"/>
    <col min="15619" max="15619" width="12.7109375" style="1339" customWidth="1"/>
    <col min="15620" max="15620" width="15.140625" style="1339" customWidth="1"/>
    <col min="15621" max="15621" width="13.42578125" style="1339" customWidth="1"/>
    <col min="15622" max="15622" width="13.5703125" style="1339" customWidth="1"/>
    <col min="15623" max="15623" width="40.42578125" style="1339" customWidth="1"/>
    <col min="15624" max="15624" width="21.7109375" style="1339" customWidth="1"/>
    <col min="15625" max="15625" width="14.85546875" style="1339" customWidth="1"/>
    <col min="15626" max="15872" width="9.140625" style="1339"/>
    <col min="15873" max="15873" width="7.140625" style="1339" customWidth="1"/>
    <col min="15874" max="15874" width="32.42578125" style="1339" customWidth="1"/>
    <col min="15875" max="15875" width="12.7109375" style="1339" customWidth="1"/>
    <col min="15876" max="15876" width="15.140625" style="1339" customWidth="1"/>
    <col min="15877" max="15877" width="13.42578125" style="1339" customWidth="1"/>
    <col min="15878" max="15878" width="13.5703125" style="1339" customWidth="1"/>
    <col min="15879" max="15879" width="40.42578125" style="1339" customWidth="1"/>
    <col min="15880" max="15880" width="21.7109375" style="1339" customWidth="1"/>
    <col min="15881" max="15881" width="14.85546875" style="1339" customWidth="1"/>
    <col min="15882" max="16128" width="9.140625" style="1339"/>
    <col min="16129" max="16129" width="7.140625" style="1339" customWidth="1"/>
    <col min="16130" max="16130" width="32.42578125" style="1339" customWidth="1"/>
    <col min="16131" max="16131" width="12.7109375" style="1339" customWidth="1"/>
    <col min="16132" max="16132" width="15.140625" style="1339" customWidth="1"/>
    <col min="16133" max="16133" width="13.42578125" style="1339" customWidth="1"/>
    <col min="16134" max="16134" width="13.5703125" style="1339" customWidth="1"/>
    <col min="16135" max="16135" width="40.42578125" style="1339" customWidth="1"/>
    <col min="16136" max="16136" width="21.7109375" style="1339" customWidth="1"/>
    <col min="16137" max="16137" width="14.85546875" style="1339" customWidth="1"/>
    <col min="16138" max="16384" width="9.140625" style="1339"/>
  </cols>
  <sheetData>
    <row r="1" spans="1:9" x14ac:dyDescent="0.3">
      <c r="A1" s="1337"/>
      <c r="B1" s="1337"/>
      <c r="C1" s="1337"/>
      <c r="D1" s="1337"/>
      <c r="E1" s="1337"/>
      <c r="F1" s="1337"/>
      <c r="G1" s="1338" t="s">
        <v>2123</v>
      </c>
    </row>
    <row r="2" spans="1:9" ht="15" customHeight="1" x14ac:dyDescent="0.3">
      <c r="A2" s="2718" t="s">
        <v>1661</v>
      </c>
      <c r="B2" s="2718"/>
      <c r="C2" s="2718"/>
      <c r="D2" s="2718"/>
      <c r="E2" s="2718"/>
      <c r="F2" s="2718"/>
      <c r="G2" s="2718"/>
      <c r="H2" s="2719"/>
      <c r="I2" s="2719"/>
    </row>
    <row r="3" spans="1:9" ht="15" customHeight="1" x14ac:dyDescent="0.3">
      <c r="A3" s="2718" t="s">
        <v>2124</v>
      </c>
      <c r="B3" s="2718"/>
      <c r="C3" s="2718"/>
      <c r="D3" s="2718"/>
      <c r="E3" s="2718"/>
      <c r="F3" s="2718"/>
      <c r="G3" s="2718"/>
      <c r="H3" s="2719"/>
      <c r="I3" s="2719"/>
    </row>
    <row r="4" spans="1:9" ht="15" customHeight="1" x14ac:dyDescent="0.3">
      <c r="A4" s="2719" t="s">
        <v>2125</v>
      </c>
      <c r="B4" s="2719"/>
      <c r="C4" s="2719"/>
      <c r="D4" s="2719"/>
      <c r="E4" s="2719"/>
      <c r="F4" s="2719"/>
      <c r="G4" s="2719"/>
      <c r="H4" s="2719"/>
      <c r="I4" s="2719"/>
    </row>
    <row r="5" spans="1:9" x14ac:dyDescent="0.3">
      <c r="A5" s="1340"/>
    </row>
    <row r="6" spans="1:9" ht="85.5" customHeight="1" x14ac:dyDescent="0.3">
      <c r="A6" s="1341" t="s">
        <v>1</v>
      </c>
      <c r="B6" s="1341" t="s">
        <v>1662</v>
      </c>
      <c r="C6" s="1341" t="s">
        <v>1663</v>
      </c>
      <c r="D6" s="1341" t="s">
        <v>1664</v>
      </c>
      <c r="E6" s="1341" t="s">
        <v>1931</v>
      </c>
      <c r="F6" s="1341" t="s">
        <v>1796</v>
      </c>
      <c r="G6" s="1341" t="s">
        <v>1666</v>
      </c>
      <c r="H6" s="1342"/>
      <c r="I6" s="1342"/>
    </row>
    <row r="7" spans="1:9" ht="17.25" customHeight="1" x14ac:dyDescent="0.3">
      <c r="A7" s="1341">
        <v>1</v>
      </c>
      <c r="B7" s="1341">
        <v>2</v>
      </c>
      <c r="C7" s="1341">
        <v>3</v>
      </c>
      <c r="D7" s="1341">
        <v>4</v>
      </c>
      <c r="E7" s="1341">
        <v>5</v>
      </c>
      <c r="F7" s="1341">
        <v>6</v>
      </c>
      <c r="G7" s="1341">
        <v>7</v>
      </c>
      <c r="H7" s="1343"/>
      <c r="I7" s="1343"/>
    </row>
    <row r="8" spans="1:9" ht="19.5" customHeight="1" x14ac:dyDescent="0.3">
      <c r="A8" s="1341"/>
      <c r="B8" s="2720" t="s">
        <v>2126</v>
      </c>
      <c r="C8" s="2721"/>
      <c r="D8" s="2721"/>
      <c r="E8" s="2721"/>
      <c r="F8" s="2721"/>
      <c r="G8" s="2722"/>
      <c r="H8" s="2719"/>
      <c r="I8" s="2719"/>
    </row>
    <row r="9" spans="1:9" ht="10.5" customHeight="1" x14ac:dyDescent="0.3">
      <c r="A9" s="2723" t="s">
        <v>21</v>
      </c>
      <c r="B9" s="2724" t="s">
        <v>2127</v>
      </c>
      <c r="C9" s="2723" t="s">
        <v>2128</v>
      </c>
      <c r="D9" s="2723">
        <v>100.1</v>
      </c>
      <c r="E9" s="2723">
        <v>100</v>
      </c>
      <c r="F9" s="2723">
        <v>99.8</v>
      </c>
      <c r="G9" s="2725" t="s">
        <v>2129</v>
      </c>
      <c r="H9" s="2726"/>
      <c r="I9" s="1343"/>
    </row>
    <row r="10" spans="1:9" ht="172.5" customHeight="1" x14ac:dyDescent="0.3">
      <c r="A10" s="2723"/>
      <c r="B10" s="2724"/>
      <c r="C10" s="2723"/>
      <c r="D10" s="2723"/>
      <c r="E10" s="2723"/>
      <c r="F10" s="2723"/>
      <c r="G10" s="2725"/>
      <c r="H10" s="2726"/>
      <c r="I10" s="1343"/>
    </row>
  </sheetData>
  <mergeCells count="16">
    <mergeCell ref="B8:G8"/>
    <mergeCell ref="H8:I8"/>
    <mergeCell ref="A9:A10"/>
    <mergeCell ref="B9:B10"/>
    <mergeCell ref="C9:C10"/>
    <mergeCell ref="D9:D10"/>
    <mergeCell ref="E9:E10"/>
    <mergeCell ref="F9:F10"/>
    <mergeCell ref="G9:G10"/>
    <mergeCell ref="H9:H10"/>
    <mergeCell ref="A2:G2"/>
    <mergeCell ref="H2:I2"/>
    <mergeCell ref="A3:G3"/>
    <mergeCell ref="H3:I3"/>
    <mergeCell ref="A4:G4"/>
    <mergeCell ref="H4:I4"/>
  </mergeCells>
  <pageMargins left="0.23622047244094491" right="0.27559055118110237" top="0.78740157480314965" bottom="0.78740157480314965" header="0.31496062992125984" footer="0.39370078740157483"/>
  <pageSetup paperSize="9" scale="62" firstPageNumber="76" orientation="landscape" useFirstPageNumber="1" r:id="rId1"/>
  <headerFooter>
    <oddFooter>&amp;R&amp;"Times New Roman,обычный"&amp;14&amp;P</oddFooter>
  </headerFooter>
  <rowBreaks count="1" manualBreakCount="1">
    <brk id="1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K55"/>
  <sheetViews>
    <sheetView zoomScale="60" zoomScaleNormal="60" zoomScaleSheetLayoutView="62" zoomScalePageLayoutView="70" workbookViewId="0">
      <selection activeCell="A11" sqref="A11"/>
    </sheetView>
  </sheetViews>
  <sheetFormatPr defaultRowHeight="18" x14ac:dyDescent="0.25"/>
  <cols>
    <col min="1" max="1" width="6.7109375" style="1382" customWidth="1"/>
    <col min="2" max="2" width="42.5703125" style="1382" customWidth="1"/>
    <col min="3" max="3" width="16.5703125" style="1383" customWidth="1"/>
    <col min="4" max="4" width="13.85546875" style="1384" customWidth="1"/>
    <col min="5" max="5" width="13.7109375" style="1382" customWidth="1"/>
    <col min="6" max="6" width="12.140625" style="1382" customWidth="1"/>
    <col min="7" max="7" width="55.5703125" style="1382" customWidth="1"/>
    <col min="8" max="8" width="15" style="1382" customWidth="1"/>
    <col min="9" max="9" width="12.5703125" style="1382" customWidth="1"/>
    <col min="10" max="10" width="36.140625" style="1385" customWidth="1"/>
    <col min="11" max="11" width="38.42578125" style="1344" customWidth="1"/>
    <col min="12" max="256" width="9.140625" style="1344"/>
    <col min="257" max="257" width="8.7109375" style="1344" customWidth="1"/>
    <col min="258" max="258" width="45.7109375" style="1344" customWidth="1"/>
    <col min="259" max="259" width="15.7109375" style="1344" customWidth="1"/>
    <col min="260" max="261" width="17.7109375" style="1344" customWidth="1"/>
    <col min="262" max="262" width="13.7109375" style="1344" customWidth="1"/>
    <col min="263" max="263" width="34.7109375" style="1344" customWidth="1"/>
    <col min="264" max="264" width="17.7109375" style="1344" customWidth="1"/>
    <col min="265" max="265" width="13.7109375" style="1344" customWidth="1"/>
    <col min="266" max="266" width="30.7109375" style="1344" customWidth="1"/>
    <col min="267" max="267" width="38.42578125" style="1344" customWidth="1"/>
    <col min="268" max="512" width="9.140625" style="1344"/>
    <col min="513" max="513" width="8.7109375" style="1344" customWidth="1"/>
    <col min="514" max="514" width="45.7109375" style="1344" customWidth="1"/>
    <col min="515" max="515" width="15.7109375" style="1344" customWidth="1"/>
    <col min="516" max="517" width="17.7109375" style="1344" customWidth="1"/>
    <col min="518" max="518" width="13.7109375" style="1344" customWidth="1"/>
    <col min="519" max="519" width="34.7109375" style="1344" customWidth="1"/>
    <col min="520" max="520" width="17.7109375" style="1344" customWidth="1"/>
    <col min="521" max="521" width="13.7109375" style="1344" customWidth="1"/>
    <col min="522" max="522" width="30.7109375" style="1344" customWidth="1"/>
    <col min="523" max="523" width="38.42578125" style="1344" customWidth="1"/>
    <col min="524" max="768" width="9.140625" style="1344"/>
    <col min="769" max="769" width="8.7109375" style="1344" customWidth="1"/>
    <col min="770" max="770" width="45.7109375" style="1344" customWidth="1"/>
    <col min="771" max="771" width="15.7109375" style="1344" customWidth="1"/>
    <col min="772" max="773" width="17.7109375" style="1344" customWidth="1"/>
    <col min="774" max="774" width="13.7109375" style="1344" customWidth="1"/>
    <col min="775" max="775" width="34.7109375" style="1344" customWidth="1"/>
    <col min="776" max="776" width="17.7109375" style="1344" customWidth="1"/>
    <col min="777" max="777" width="13.7109375" style="1344" customWidth="1"/>
    <col min="778" max="778" width="30.7109375" style="1344" customWidth="1"/>
    <col min="779" max="779" width="38.42578125" style="1344" customWidth="1"/>
    <col min="780" max="1024" width="9.140625" style="1344"/>
    <col min="1025" max="1025" width="8.7109375" style="1344" customWidth="1"/>
    <col min="1026" max="1026" width="45.7109375" style="1344" customWidth="1"/>
    <col min="1027" max="1027" width="15.7109375" style="1344" customWidth="1"/>
    <col min="1028" max="1029" width="17.7109375" style="1344" customWidth="1"/>
    <col min="1030" max="1030" width="13.7109375" style="1344" customWidth="1"/>
    <col min="1031" max="1031" width="34.7109375" style="1344" customWidth="1"/>
    <col min="1032" max="1032" width="17.7109375" style="1344" customWidth="1"/>
    <col min="1033" max="1033" width="13.7109375" style="1344" customWidth="1"/>
    <col min="1034" max="1034" width="30.7109375" style="1344" customWidth="1"/>
    <col min="1035" max="1035" width="38.42578125" style="1344" customWidth="1"/>
    <col min="1036" max="1280" width="9.140625" style="1344"/>
    <col min="1281" max="1281" width="8.7109375" style="1344" customWidth="1"/>
    <col min="1282" max="1282" width="45.7109375" style="1344" customWidth="1"/>
    <col min="1283" max="1283" width="15.7109375" style="1344" customWidth="1"/>
    <col min="1284" max="1285" width="17.7109375" style="1344" customWidth="1"/>
    <col min="1286" max="1286" width="13.7109375" style="1344" customWidth="1"/>
    <col min="1287" max="1287" width="34.7109375" style="1344" customWidth="1"/>
    <col min="1288" max="1288" width="17.7109375" style="1344" customWidth="1"/>
    <col min="1289" max="1289" width="13.7109375" style="1344" customWidth="1"/>
    <col min="1290" max="1290" width="30.7109375" style="1344" customWidth="1"/>
    <col min="1291" max="1291" width="38.42578125" style="1344" customWidth="1"/>
    <col min="1292" max="1536" width="9.140625" style="1344"/>
    <col min="1537" max="1537" width="8.7109375" style="1344" customWidth="1"/>
    <col min="1538" max="1538" width="45.7109375" style="1344" customWidth="1"/>
    <col min="1539" max="1539" width="15.7109375" style="1344" customWidth="1"/>
    <col min="1540" max="1541" width="17.7109375" style="1344" customWidth="1"/>
    <col min="1542" max="1542" width="13.7109375" style="1344" customWidth="1"/>
    <col min="1543" max="1543" width="34.7109375" style="1344" customWidth="1"/>
    <col min="1544" max="1544" width="17.7109375" style="1344" customWidth="1"/>
    <col min="1545" max="1545" width="13.7109375" style="1344" customWidth="1"/>
    <col min="1546" max="1546" width="30.7109375" style="1344" customWidth="1"/>
    <col min="1547" max="1547" width="38.42578125" style="1344" customWidth="1"/>
    <col min="1548" max="1792" width="9.140625" style="1344"/>
    <col min="1793" max="1793" width="8.7109375" style="1344" customWidth="1"/>
    <col min="1794" max="1794" width="45.7109375" style="1344" customWidth="1"/>
    <col min="1795" max="1795" width="15.7109375" style="1344" customWidth="1"/>
    <col min="1796" max="1797" width="17.7109375" style="1344" customWidth="1"/>
    <col min="1798" max="1798" width="13.7109375" style="1344" customWidth="1"/>
    <col min="1799" max="1799" width="34.7109375" style="1344" customWidth="1"/>
    <col min="1800" max="1800" width="17.7109375" style="1344" customWidth="1"/>
    <col min="1801" max="1801" width="13.7109375" style="1344" customWidth="1"/>
    <col min="1802" max="1802" width="30.7109375" style="1344" customWidth="1"/>
    <col min="1803" max="1803" width="38.42578125" style="1344" customWidth="1"/>
    <col min="1804" max="2048" width="9.140625" style="1344"/>
    <col min="2049" max="2049" width="8.7109375" style="1344" customWidth="1"/>
    <col min="2050" max="2050" width="45.7109375" style="1344" customWidth="1"/>
    <col min="2051" max="2051" width="15.7109375" style="1344" customWidth="1"/>
    <col min="2052" max="2053" width="17.7109375" style="1344" customWidth="1"/>
    <col min="2054" max="2054" width="13.7109375" style="1344" customWidth="1"/>
    <col min="2055" max="2055" width="34.7109375" style="1344" customWidth="1"/>
    <col min="2056" max="2056" width="17.7109375" style="1344" customWidth="1"/>
    <col min="2057" max="2057" width="13.7109375" style="1344" customWidth="1"/>
    <col min="2058" max="2058" width="30.7109375" style="1344" customWidth="1"/>
    <col min="2059" max="2059" width="38.42578125" style="1344" customWidth="1"/>
    <col min="2060" max="2304" width="9.140625" style="1344"/>
    <col min="2305" max="2305" width="8.7109375" style="1344" customWidth="1"/>
    <col min="2306" max="2306" width="45.7109375" style="1344" customWidth="1"/>
    <col min="2307" max="2307" width="15.7109375" style="1344" customWidth="1"/>
    <col min="2308" max="2309" width="17.7109375" style="1344" customWidth="1"/>
    <col min="2310" max="2310" width="13.7109375" style="1344" customWidth="1"/>
    <col min="2311" max="2311" width="34.7109375" style="1344" customWidth="1"/>
    <col min="2312" max="2312" width="17.7109375" style="1344" customWidth="1"/>
    <col min="2313" max="2313" width="13.7109375" style="1344" customWidth="1"/>
    <col min="2314" max="2314" width="30.7109375" style="1344" customWidth="1"/>
    <col min="2315" max="2315" width="38.42578125" style="1344" customWidth="1"/>
    <col min="2316" max="2560" width="9.140625" style="1344"/>
    <col min="2561" max="2561" width="8.7109375" style="1344" customWidth="1"/>
    <col min="2562" max="2562" width="45.7109375" style="1344" customWidth="1"/>
    <col min="2563" max="2563" width="15.7109375" style="1344" customWidth="1"/>
    <col min="2564" max="2565" width="17.7109375" style="1344" customWidth="1"/>
    <col min="2566" max="2566" width="13.7109375" style="1344" customWidth="1"/>
    <col min="2567" max="2567" width="34.7109375" style="1344" customWidth="1"/>
    <col min="2568" max="2568" width="17.7109375" style="1344" customWidth="1"/>
    <col min="2569" max="2569" width="13.7109375" style="1344" customWidth="1"/>
    <col min="2570" max="2570" width="30.7109375" style="1344" customWidth="1"/>
    <col min="2571" max="2571" width="38.42578125" style="1344" customWidth="1"/>
    <col min="2572" max="2816" width="9.140625" style="1344"/>
    <col min="2817" max="2817" width="8.7109375" style="1344" customWidth="1"/>
    <col min="2818" max="2818" width="45.7109375" style="1344" customWidth="1"/>
    <col min="2819" max="2819" width="15.7109375" style="1344" customWidth="1"/>
    <col min="2820" max="2821" width="17.7109375" style="1344" customWidth="1"/>
    <col min="2822" max="2822" width="13.7109375" style="1344" customWidth="1"/>
    <col min="2823" max="2823" width="34.7109375" style="1344" customWidth="1"/>
    <col min="2824" max="2824" width="17.7109375" style="1344" customWidth="1"/>
    <col min="2825" max="2825" width="13.7109375" style="1344" customWidth="1"/>
    <col min="2826" max="2826" width="30.7109375" style="1344" customWidth="1"/>
    <col min="2827" max="2827" width="38.42578125" style="1344" customWidth="1"/>
    <col min="2828" max="3072" width="9.140625" style="1344"/>
    <col min="3073" max="3073" width="8.7109375" style="1344" customWidth="1"/>
    <col min="3074" max="3074" width="45.7109375" style="1344" customWidth="1"/>
    <col min="3075" max="3075" width="15.7109375" style="1344" customWidth="1"/>
    <col min="3076" max="3077" width="17.7109375" style="1344" customWidth="1"/>
    <col min="3078" max="3078" width="13.7109375" style="1344" customWidth="1"/>
    <col min="3079" max="3079" width="34.7109375" style="1344" customWidth="1"/>
    <col min="3080" max="3080" width="17.7109375" style="1344" customWidth="1"/>
    <col min="3081" max="3081" width="13.7109375" style="1344" customWidth="1"/>
    <col min="3082" max="3082" width="30.7109375" style="1344" customWidth="1"/>
    <col min="3083" max="3083" width="38.42578125" style="1344" customWidth="1"/>
    <col min="3084" max="3328" width="9.140625" style="1344"/>
    <col min="3329" max="3329" width="8.7109375" style="1344" customWidth="1"/>
    <col min="3330" max="3330" width="45.7109375" style="1344" customWidth="1"/>
    <col min="3331" max="3331" width="15.7109375" style="1344" customWidth="1"/>
    <col min="3332" max="3333" width="17.7109375" style="1344" customWidth="1"/>
    <col min="3334" max="3334" width="13.7109375" style="1344" customWidth="1"/>
    <col min="3335" max="3335" width="34.7109375" style="1344" customWidth="1"/>
    <col min="3336" max="3336" width="17.7109375" style="1344" customWidth="1"/>
    <col min="3337" max="3337" width="13.7109375" style="1344" customWidth="1"/>
    <col min="3338" max="3338" width="30.7109375" style="1344" customWidth="1"/>
    <col min="3339" max="3339" width="38.42578125" style="1344" customWidth="1"/>
    <col min="3340" max="3584" width="9.140625" style="1344"/>
    <col min="3585" max="3585" width="8.7109375" style="1344" customWidth="1"/>
    <col min="3586" max="3586" width="45.7109375" style="1344" customWidth="1"/>
    <col min="3587" max="3587" width="15.7109375" style="1344" customWidth="1"/>
    <col min="3588" max="3589" width="17.7109375" style="1344" customWidth="1"/>
    <col min="3590" max="3590" width="13.7109375" style="1344" customWidth="1"/>
    <col min="3591" max="3591" width="34.7109375" style="1344" customWidth="1"/>
    <col min="3592" max="3592" width="17.7109375" style="1344" customWidth="1"/>
    <col min="3593" max="3593" width="13.7109375" style="1344" customWidth="1"/>
    <col min="3594" max="3594" width="30.7109375" style="1344" customWidth="1"/>
    <col min="3595" max="3595" width="38.42578125" style="1344" customWidth="1"/>
    <col min="3596" max="3840" width="9.140625" style="1344"/>
    <col min="3841" max="3841" width="8.7109375" style="1344" customWidth="1"/>
    <col min="3842" max="3842" width="45.7109375" style="1344" customWidth="1"/>
    <col min="3843" max="3843" width="15.7109375" style="1344" customWidth="1"/>
    <col min="3844" max="3845" width="17.7109375" style="1344" customWidth="1"/>
    <col min="3846" max="3846" width="13.7109375" style="1344" customWidth="1"/>
    <col min="3847" max="3847" width="34.7109375" style="1344" customWidth="1"/>
    <col min="3848" max="3848" width="17.7109375" style="1344" customWidth="1"/>
    <col min="3849" max="3849" width="13.7109375" style="1344" customWidth="1"/>
    <col min="3850" max="3850" width="30.7109375" style="1344" customWidth="1"/>
    <col min="3851" max="3851" width="38.42578125" style="1344" customWidth="1"/>
    <col min="3852" max="4096" width="9.140625" style="1344"/>
    <col min="4097" max="4097" width="8.7109375" style="1344" customWidth="1"/>
    <col min="4098" max="4098" width="45.7109375" style="1344" customWidth="1"/>
    <col min="4099" max="4099" width="15.7109375" style="1344" customWidth="1"/>
    <col min="4100" max="4101" width="17.7109375" style="1344" customWidth="1"/>
    <col min="4102" max="4102" width="13.7109375" style="1344" customWidth="1"/>
    <col min="4103" max="4103" width="34.7109375" style="1344" customWidth="1"/>
    <col min="4104" max="4104" width="17.7109375" style="1344" customWidth="1"/>
    <col min="4105" max="4105" width="13.7109375" style="1344" customWidth="1"/>
    <col min="4106" max="4106" width="30.7109375" style="1344" customWidth="1"/>
    <col min="4107" max="4107" width="38.42578125" style="1344" customWidth="1"/>
    <col min="4108" max="4352" width="9.140625" style="1344"/>
    <col min="4353" max="4353" width="8.7109375" style="1344" customWidth="1"/>
    <col min="4354" max="4354" width="45.7109375" style="1344" customWidth="1"/>
    <col min="4355" max="4355" width="15.7109375" style="1344" customWidth="1"/>
    <col min="4356" max="4357" width="17.7109375" style="1344" customWidth="1"/>
    <col min="4358" max="4358" width="13.7109375" style="1344" customWidth="1"/>
    <col min="4359" max="4359" width="34.7109375" style="1344" customWidth="1"/>
    <col min="4360" max="4360" width="17.7109375" style="1344" customWidth="1"/>
    <col min="4361" max="4361" width="13.7109375" style="1344" customWidth="1"/>
    <col min="4362" max="4362" width="30.7109375" style="1344" customWidth="1"/>
    <col min="4363" max="4363" width="38.42578125" style="1344" customWidth="1"/>
    <col min="4364" max="4608" width="9.140625" style="1344"/>
    <col min="4609" max="4609" width="8.7109375" style="1344" customWidth="1"/>
    <col min="4610" max="4610" width="45.7109375" style="1344" customWidth="1"/>
    <col min="4611" max="4611" width="15.7109375" style="1344" customWidth="1"/>
    <col min="4612" max="4613" width="17.7109375" style="1344" customWidth="1"/>
    <col min="4614" max="4614" width="13.7109375" style="1344" customWidth="1"/>
    <col min="4615" max="4615" width="34.7109375" style="1344" customWidth="1"/>
    <col min="4616" max="4616" width="17.7109375" style="1344" customWidth="1"/>
    <col min="4617" max="4617" width="13.7109375" style="1344" customWidth="1"/>
    <col min="4618" max="4618" width="30.7109375" style="1344" customWidth="1"/>
    <col min="4619" max="4619" width="38.42578125" style="1344" customWidth="1"/>
    <col min="4620" max="4864" width="9.140625" style="1344"/>
    <col min="4865" max="4865" width="8.7109375" style="1344" customWidth="1"/>
    <col min="4866" max="4866" width="45.7109375" style="1344" customWidth="1"/>
    <col min="4867" max="4867" width="15.7109375" style="1344" customWidth="1"/>
    <col min="4868" max="4869" width="17.7109375" style="1344" customWidth="1"/>
    <col min="4870" max="4870" width="13.7109375" style="1344" customWidth="1"/>
    <col min="4871" max="4871" width="34.7109375" style="1344" customWidth="1"/>
    <col min="4872" max="4872" width="17.7109375" style="1344" customWidth="1"/>
    <col min="4873" max="4873" width="13.7109375" style="1344" customWidth="1"/>
    <col min="4874" max="4874" width="30.7109375" style="1344" customWidth="1"/>
    <col min="4875" max="4875" width="38.42578125" style="1344" customWidth="1"/>
    <col min="4876" max="5120" width="9.140625" style="1344"/>
    <col min="5121" max="5121" width="8.7109375" style="1344" customWidth="1"/>
    <col min="5122" max="5122" width="45.7109375" style="1344" customWidth="1"/>
    <col min="5123" max="5123" width="15.7109375" style="1344" customWidth="1"/>
    <col min="5124" max="5125" width="17.7109375" style="1344" customWidth="1"/>
    <col min="5126" max="5126" width="13.7109375" style="1344" customWidth="1"/>
    <col min="5127" max="5127" width="34.7109375" style="1344" customWidth="1"/>
    <col min="5128" max="5128" width="17.7109375" style="1344" customWidth="1"/>
    <col min="5129" max="5129" width="13.7109375" style="1344" customWidth="1"/>
    <col min="5130" max="5130" width="30.7109375" style="1344" customWidth="1"/>
    <col min="5131" max="5131" width="38.42578125" style="1344" customWidth="1"/>
    <col min="5132" max="5376" width="9.140625" style="1344"/>
    <col min="5377" max="5377" width="8.7109375" style="1344" customWidth="1"/>
    <col min="5378" max="5378" width="45.7109375" style="1344" customWidth="1"/>
    <col min="5379" max="5379" width="15.7109375" style="1344" customWidth="1"/>
    <col min="5380" max="5381" width="17.7109375" style="1344" customWidth="1"/>
    <col min="5382" max="5382" width="13.7109375" style="1344" customWidth="1"/>
    <col min="5383" max="5383" width="34.7109375" style="1344" customWidth="1"/>
    <col min="5384" max="5384" width="17.7109375" style="1344" customWidth="1"/>
    <col min="5385" max="5385" width="13.7109375" style="1344" customWidth="1"/>
    <col min="5386" max="5386" width="30.7109375" style="1344" customWidth="1"/>
    <col min="5387" max="5387" width="38.42578125" style="1344" customWidth="1"/>
    <col min="5388" max="5632" width="9.140625" style="1344"/>
    <col min="5633" max="5633" width="8.7109375" style="1344" customWidth="1"/>
    <col min="5634" max="5634" width="45.7109375" style="1344" customWidth="1"/>
    <col min="5635" max="5635" width="15.7109375" style="1344" customWidth="1"/>
    <col min="5636" max="5637" width="17.7109375" style="1344" customWidth="1"/>
    <col min="5638" max="5638" width="13.7109375" style="1344" customWidth="1"/>
    <col min="5639" max="5639" width="34.7109375" style="1344" customWidth="1"/>
    <col min="5640" max="5640" width="17.7109375" style="1344" customWidth="1"/>
    <col min="5641" max="5641" width="13.7109375" style="1344" customWidth="1"/>
    <col min="5642" max="5642" width="30.7109375" style="1344" customWidth="1"/>
    <col min="5643" max="5643" width="38.42578125" style="1344" customWidth="1"/>
    <col min="5644" max="5888" width="9.140625" style="1344"/>
    <col min="5889" max="5889" width="8.7109375" style="1344" customWidth="1"/>
    <col min="5890" max="5890" width="45.7109375" style="1344" customWidth="1"/>
    <col min="5891" max="5891" width="15.7109375" style="1344" customWidth="1"/>
    <col min="5892" max="5893" width="17.7109375" style="1344" customWidth="1"/>
    <col min="5894" max="5894" width="13.7109375" style="1344" customWidth="1"/>
    <col min="5895" max="5895" width="34.7109375" style="1344" customWidth="1"/>
    <col min="5896" max="5896" width="17.7109375" style="1344" customWidth="1"/>
    <col min="5897" max="5897" width="13.7109375" style="1344" customWidth="1"/>
    <col min="5898" max="5898" width="30.7109375" style="1344" customWidth="1"/>
    <col min="5899" max="5899" width="38.42578125" style="1344" customWidth="1"/>
    <col min="5900" max="6144" width="9.140625" style="1344"/>
    <col min="6145" max="6145" width="8.7109375" style="1344" customWidth="1"/>
    <col min="6146" max="6146" width="45.7109375" style="1344" customWidth="1"/>
    <col min="6147" max="6147" width="15.7109375" style="1344" customWidth="1"/>
    <col min="6148" max="6149" width="17.7109375" style="1344" customWidth="1"/>
    <col min="6150" max="6150" width="13.7109375" style="1344" customWidth="1"/>
    <col min="6151" max="6151" width="34.7109375" style="1344" customWidth="1"/>
    <col min="6152" max="6152" width="17.7109375" style="1344" customWidth="1"/>
    <col min="6153" max="6153" width="13.7109375" style="1344" customWidth="1"/>
    <col min="6154" max="6154" width="30.7109375" style="1344" customWidth="1"/>
    <col min="6155" max="6155" width="38.42578125" style="1344" customWidth="1"/>
    <col min="6156" max="6400" width="9.140625" style="1344"/>
    <col min="6401" max="6401" width="8.7109375" style="1344" customWidth="1"/>
    <col min="6402" max="6402" width="45.7109375" style="1344" customWidth="1"/>
    <col min="6403" max="6403" width="15.7109375" style="1344" customWidth="1"/>
    <col min="6404" max="6405" width="17.7109375" style="1344" customWidth="1"/>
    <col min="6406" max="6406" width="13.7109375" style="1344" customWidth="1"/>
    <col min="6407" max="6407" width="34.7109375" style="1344" customWidth="1"/>
    <col min="6408" max="6408" width="17.7109375" style="1344" customWidth="1"/>
    <col min="6409" max="6409" width="13.7109375" style="1344" customWidth="1"/>
    <col min="6410" max="6410" width="30.7109375" style="1344" customWidth="1"/>
    <col min="6411" max="6411" width="38.42578125" style="1344" customWidth="1"/>
    <col min="6412" max="6656" width="9.140625" style="1344"/>
    <col min="6657" max="6657" width="8.7109375" style="1344" customWidth="1"/>
    <col min="6658" max="6658" width="45.7109375" style="1344" customWidth="1"/>
    <col min="6659" max="6659" width="15.7109375" style="1344" customWidth="1"/>
    <col min="6660" max="6661" width="17.7109375" style="1344" customWidth="1"/>
    <col min="6662" max="6662" width="13.7109375" style="1344" customWidth="1"/>
    <col min="6663" max="6663" width="34.7109375" style="1344" customWidth="1"/>
    <col min="6664" max="6664" width="17.7109375" style="1344" customWidth="1"/>
    <col min="6665" max="6665" width="13.7109375" style="1344" customWidth="1"/>
    <col min="6666" max="6666" width="30.7109375" style="1344" customWidth="1"/>
    <col min="6667" max="6667" width="38.42578125" style="1344" customWidth="1"/>
    <col min="6668" max="6912" width="9.140625" style="1344"/>
    <col min="6913" max="6913" width="8.7109375" style="1344" customWidth="1"/>
    <col min="6914" max="6914" width="45.7109375" style="1344" customWidth="1"/>
    <col min="6915" max="6915" width="15.7109375" style="1344" customWidth="1"/>
    <col min="6916" max="6917" width="17.7109375" style="1344" customWidth="1"/>
    <col min="6918" max="6918" width="13.7109375" style="1344" customWidth="1"/>
    <col min="6919" max="6919" width="34.7109375" style="1344" customWidth="1"/>
    <col min="6920" max="6920" width="17.7109375" style="1344" customWidth="1"/>
    <col min="6921" max="6921" width="13.7109375" style="1344" customWidth="1"/>
    <col min="6922" max="6922" width="30.7109375" style="1344" customWidth="1"/>
    <col min="6923" max="6923" width="38.42578125" style="1344" customWidth="1"/>
    <col min="6924" max="7168" width="9.140625" style="1344"/>
    <col min="7169" max="7169" width="8.7109375" style="1344" customWidth="1"/>
    <col min="7170" max="7170" width="45.7109375" style="1344" customWidth="1"/>
    <col min="7171" max="7171" width="15.7109375" style="1344" customWidth="1"/>
    <col min="7172" max="7173" width="17.7109375" style="1344" customWidth="1"/>
    <col min="7174" max="7174" width="13.7109375" style="1344" customWidth="1"/>
    <col min="7175" max="7175" width="34.7109375" style="1344" customWidth="1"/>
    <col min="7176" max="7176" width="17.7109375" style="1344" customWidth="1"/>
    <col min="7177" max="7177" width="13.7109375" style="1344" customWidth="1"/>
    <col min="7178" max="7178" width="30.7109375" style="1344" customWidth="1"/>
    <col min="7179" max="7179" width="38.42578125" style="1344" customWidth="1"/>
    <col min="7180" max="7424" width="9.140625" style="1344"/>
    <col min="7425" max="7425" width="8.7109375" style="1344" customWidth="1"/>
    <col min="7426" max="7426" width="45.7109375" style="1344" customWidth="1"/>
    <col min="7427" max="7427" width="15.7109375" style="1344" customWidth="1"/>
    <col min="7428" max="7429" width="17.7109375" style="1344" customWidth="1"/>
    <col min="7430" max="7430" width="13.7109375" style="1344" customWidth="1"/>
    <col min="7431" max="7431" width="34.7109375" style="1344" customWidth="1"/>
    <col min="7432" max="7432" width="17.7109375" style="1344" customWidth="1"/>
    <col min="7433" max="7433" width="13.7109375" style="1344" customWidth="1"/>
    <col min="7434" max="7434" width="30.7109375" style="1344" customWidth="1"/>
    <col min="7435" max="7435" width="38.42578125" style="1344" customWidth="1"/>
    <col min="7436" max="7680" width="9.140625" style="1344"/>
    <col min="7681" max="7681" width="8.7109375" style="1344" customWidth="1"/>
    <col min="7682" max="7682" width="45.7109375" style="1344" customWidth="1"/>
    <col min="7683" max="7683" width="15.7109375" style="1344" customWidth="1"/>
    <col min="7684" max="7685" width="17.7109375" style="1344" customWidth="1"/>
    <col min="7686" max="7686" width="13.7109375" style="1344" customWidth="1"/>
    <col min="7687" max="7687" width="34.7109375" style="1344" customWidth="1"/>
    <col min="7688" max="7688" width="17.7109375" style="1344" customWidth="1"/>
    <col min="7689" max="7689" width="13.7109375" style="1344" customWidth="1"/>
    <col min="7690" max="7690" width="30.7109375" style="1344" customWidth="1"/>
    <col min="7691" max="7691" width="38.42578125" style="1344" customWidth="1"/>
    <col min="7692" max="7936" width="9.140625" style="1344"/>
    <col min="7937" max="7937" width="8.7109375" style="1344" customWidth="1"/>
    <col min="7938" max="7938" width="45.7109375" style="1344" customWidth="1"/>
    <col min="7939" max="7939" width="15.7109375" style="1344" customWidth="1"/>
    <col min="7940" max="7941" width="17.7109375" style="1344" customWidth="1"/>
    <col min="7942" max="7942" width="13.7109375" style="1344" customWidth="1"/>
    <col min="7943" max="7943" width="34.7109375" style="1344" customWidth="1"/>
    <col min="7944" max="7944" width="17.7109375" style="1344" customWidth="1"/>
    <col min="7945" max="7945" width="13.7109375" style="1344" customWidth="1"/>
    <col min="7946" max="7946" width="30.7109375" style="1344" customWidth="1"/>
    <col min="7947" max="7947" width="38.42578125" style="1344" customWidth="1"/>
    <col min="7948" max="8192" width="9.140625" style="1344"/>
    <col min="8193" max="8193" width="8.7109375" style="1344" customWidth="1"/>
    <col min="8194" max="8194" width="45.7109375" style="1344" customWidth="1"/>
    <col min="8195" max="8195" width="15.7109375" style="1344" customWidth="1"/>
    <col min="8196" max="8197" width="17.7109375" style="1344" customWidth="1"/>
    <col min="8198" max="8198" width="13.7109375" style="1344" customWidth="1"/>
    <col min="8199" max="8199" width="34.7109375" style="1344" customWidth="1"/>
    <col min="8200" max="8200" width="17.7109375" style="1344" customWidth="1"/>
    <col min="8201" max="8201" width="13.7109375" style="1344" customWidth="1"/>
    <col min="8202" max="8202" width="30.7109375" style="1344" customWidth="1"/>
    <col min="8203" max="8203" width="38.42578125" style="1344" customWidth="1"/>
    <col min="8204" max="8448" width="9.140625" style="1344"/>
    <col min="8449" max="8449" width="8.7109375" style="1344" customWidth="1"/>
    <col min="8450" max="8450" width="45.7109375" style="1344" customWidth="1"/>
    <col min="8451" max="8451" width="15.7109375" style="1344" customWidth="1"/>
    <col min="8452" max="8453" width="17.7109375" style="1344" customWidth="1"/>
    <col min="8454" max="8454" width="13.7109375" style="1344" customWidth="1"/>
    <col min="8455" max="8455" width="34.7109375" style="1344" customWidth="1"/>
    <col min="8456" max="8456" width="17.7109375" style="1344" customWidth="1"/>
    <col min="8457" max="8457" width="13.7109375" style="1344" customWidth="1"/>
    <col min="8458" max="8458" width="30.7109375" style="1344" customWidth="1"/>
    <col min="8459" max="8459" width="38.42578125" style="1344" customWidth="1"/>
    <col min="8460" max="8704" width="9.140625" style="1344"/>
    <col min="8705" max="8705" width="8.7109375" style="1344" customWidth="1"/>
    <col min="8706" max="8706" width="45.7109375" style="1344" customWidth="1"/>
    <col min="8707" max="8707" width="15.7109375" style="1344" customWidth="1"/>
    <col min="8708" max="8709" width="17.7109375" style="1344" customWidth="1"/>
    <col min="8710" max="8710" width="13.7109375" style="1344" customWidth="1"/>
    <col min="8711" max="8711" width="34.7109375" style="1344" customWidth="1"/>
    <col min="8712" max="8712" width="17.7109375" style="1344" customWidth="1"/>
    <col min="8713" max="8713" width="13.7109375" style="1344" customWidth="1"/>
    <col min="8714" max="8714" width="30.7109375" style="1344" customWidth="1"/>
    <col min="8715" max="8715" width="38.42578125" style="1344" customWidth="1"/>
    <col min="8716" max="8960" width="9.140625" style="1344"/>
    <col min="8961" max="8961" width="8.7109375" style="1344" customWidth="1"/>
    <col min="8962" max="8962" width="45.7109375" style="1344" customWidth="1"/>
    <col min="8963" max="8963" width="15.7109375" style="1344" customWidth="1"/>
    <col min="8964" max="8965" width="17.7109375" style="1344" customWidth="1"/>
    <col min="8966" max="8966" width="13.7109375" style="1344" customWidth="1"/>
    <col min="8967" max="8967" width="34.7109375" style="1344" customWidth="1"/>
    <col min="8968" max="8968" width="17.7109375" style="1344" customWidth="1"/>
    <col min="8969" max="8969" width="13.7109375" style="1344" customWidth="1"/>
    <col min="8970" max="8970" width="30.7109375" style="1344" customWidth="1"/>
    <col min="8971" max="8971" width="38.42578125" style="1344" customWidth="1"/>
    <col min="8972" max="9216" width="9.140625" style="1344"/>
    <col min="9217" max="9217" width="8.7109375" style="1344" customWidth="1"/>
    <col min="9218" max="9218" width="45.7109375" style="1344" customWidth="1"/>
    <col min="9219" max="9219" width="15.7109375" style="1344" customWidth="1"/>
    <col min="9220" max="9221" width="17.7109375" style="1344" customWidth="1"/>
    <col min="9222" max="9222" width="13.7109375" style="1344" customWidth="1"/>
    <col min="9223" max="9223" width="34.7109375" style="1344" customWidth="1"/>
    <col min="9224" max="9224" width="17.7109375" style="1344" customWidth="1"/>
    <col min="9225" max="9225" width="13.7109375" style="1344" customWidth="1"/>
    <col min="9226" max="9226" width="30.7109375" style="1344" customWidth="1"/>
    <col min="9227" max="9227" width="38.42578125" style="1344" customWidth="1"/>
    <col min="9228" max="9472" width="9.140625" style="1344"/>
    <col min="9473" max="9473" width="8.7109375" style="1344" customWidth="1"/>
    <col min="9474" max="9474" width="45.7109375" style="1344" customWidth="1"/>
    <col min="9475" max="9475" width="15.7109375" style="1344" customWidth="1"/>
    <col min="9476" max="9477" width="17.7109375" style="1344" customWidth="1"/>
    <col min="9478" max="9478" width="13.7109375" style="1344" customWidth="1"/>
    <col min="9479" max="9479" width="34.7109375" style="1344" customWidth="1"/>
    <col min="9480" max="9480" width="17.7109375" style="1344" customWidth="1"/>
    <col min="9481" max="9481" width="13.7109375" style="1344" customWidth="1"/>
    <col min="9482" max="9482" width="30.7109375" style="1344" customWidth="1"/>
    <col min="9483" max="9483" width="38.42578125" style="1344" customWidth="1"/>
    <col min="9484" max="9728" width="9.140625" style="1344"/>
    <col min="9729" max="9729" width="8.7109375" style="1344" customWidth="1"/>
    <col min="9730" max="9730" width="45.7109375" style="1344" customWidth="1"/>
    <col min="9731" max="9731" width="15.7109375" style="1344" customWidth="1"/>
    <col min="9732" max="9733" width="17.7109375" style="1344" customWidth="1"/>
    <col min="9734" max="9734" width="13.7109375" style="1344" customWidth="1"/>
    <col min="9735" max="9735" width="34.7109375" style="1344" customWidth="1"/>
    <col min="9736" max="9736" width="17.7109375" style="1344" customWidth="1"/>
    <col min="9737" max="9737" width="13.7109375" style="1344" customWidth="1"/>
    <col min="9738" max="9738" width="30.7109375" style="1344" customWidth="1"/>
    <col min="9739" max="9739" width="38.42578125" style="1344" customWidth="1"/>
    <col min="9740" max="9984" width="9.140625" style="1344"/>
    <col min="9985" max="9985" width="8.7109375" style="1344" customWidth="1"/>
    <col min="9986" max="9986" width="45.7109375" style="1344" customWidth="1"/>
    <col min="9987" max="9987" width="15.7109375" style="1344" customWidth="1"/>
    <col min="9988" max="9989" width="17.7109375" style="1344" customWidth="1"/>
    <col min="9990" max="9990" width="13.7109375" style="1344" customWidth="1"/>
    <col min="9991" max="9991" width="34.7109375" style="1344" customWidth="1"/>
    <col min="9992" max="9992" width="17.7109375" style="1344" customWidth="1"/>
    <col min="9993" max="9993" width="13.7109375" style="1344" customWidth="1"/>
    <col min="9994" max="9994" width="30.7109375" style="1344" customWidth="1"/>
    <col min="9995" max="9995" width="38.42578125" style="1344" customWidth="1"/>
    <col min="9996" max="10240" width="9.140625" style="1344"/>
    <col min="10241" max="10241" width="8.7109375" style="1344" customWidth="1"/>
    <col min="10242" max="10242" width="45.7109375" style="1344" customWidth="1"/>
    <col min="10243" max="10243" width="15.7109375" style="1344" customWidth="1"/>
    <col min="10244" max="10245" width="17.7109375" style="1344" customWidth="1"/>
    <col min="10246" max="10246" width="13.7109375" style="1344" customWidth="1"/>
    <col min="10247" max="10247" width="34.7109375" style="1344" customWidth="1"/>
    <col min="10248" max="10248" width="17.7109375" style="1344" customWidth="1"/>
    <col min="10249" max="10249" width="13.7109375" style="1344" customWidth="1"/>
    <col min="10250" max="10250" width="30.7109375" style="1344" customWidth="1"/>
    <col min="10251" max="10251" width="38.42578125" style="1344" customWidth="1"/>
    <col min="10252" max="10496" width="9.140625" style="1344"/>
    <col min="10497" max="10497" width="8.7109375" style="1344" customWidth="1"/>
    <col min="10498" max="10498" width="45.7109375" style="1344" customWidth="1"/>
    <col min="10499" max="10499" width="15.7109375" style="1344" customWidth="1"/>
    <col min="10500" max="10501" width="17.7109375" style="1344" customWidth="1"/>
    <col min="10502" max="10502" width="13.7109375" style="1344" customWidth="1"/>
    <col min="10503" max="10503" width="34.7109375" style="1344" customWidth="1"/>
    <col min="10504" max="10504" width="17.7109375" style="1344" customWidth="1"/>
    <col min="10505" max="10505" width="13.7109375" style="1344" customWidth="1"/>
    <col min="10506" max="10506" width="30.7109375" style="1344" customWidth="1"/>
    <col min="10507" max="10507" width="38.42578125" style="1344" customWidth="1"/>
    <col min="10508" max="10752" width="9.140625" style="1344"/>
    <col min="10753" max="10753" width="8.7109375" style="1344" customWidth="1"/>
    <col min="10754" max="10754" width="45.7109375" style="1344" customWidth="1"/>
    <col min="10755" max="10755" width="15.7109375" style="1344" customWidth="1"/>
    <col min="10756" max="10757" width="17.7109375" style="1344" customWidth="1"/>
    <col min="10758" max="10758" width="13.7109375" style="1344" customWidth="1"/>
    <col min="10759" max="10759" width="34.7109375" style="1344" customWidth="1"/>
    <col min="10760" max="10760" width="17.7109375" style="1344" customWidth="1"/>
    <col min="10761" max="10761" width="13.7109375" style="1344" customWidth="1"/>
    <col min="10762" max="10762" width="30.7109375" style="1344" customWidth="1"/>
    <col min="10763" max="10763" width="38.42578125" style="1344" customWidth="1"/>
    <col min="10764" max="11008" width="9.140625" style="1344"/>
    <col min="11009" max="11009" width="8.7109375" style="1344" customWidth="1"/>
    <col min="11010" max="11010" width="45.7109375" style="1344" customWidth="1"/>
    <col min="11011" max="11011" width="15.7109375" style="1344" customWidth="1"/>
    <col min="11012" max="11013" width="17.7109375" style="1344" customWidth="1"/>
    <col min="11014" max="11014" width="13.7109375" style="1344" customWidth="1"/>
    <col min="11015" max="11015" width="34.7109375" style="1344" customWidth="1"/>
    <col min="11016" max="11016" width="17.7109375" style="1344" customWidth="1"/>
    <col min="11017" max="11017" width="13.7109375" style="1344" customWidth="1"/>
    <col min="11018" max="11018" width="30.7109375" style="1344" customWidth="1"/>
    <col min="11019" max="11019" width="38.42578125" style="1344" customWidth="1"/>
    <col min="11020" max="11264" width="9.140625" style="1344"/>
    <col min="11265" max="11265" width="8.7109375" style="1344" customWidth="1"/>
    <col min="11266" max="11266" width="45.7109375" style="1344" customWidth="1"/>
    <col min="11267" max="11267" width="15.7109375" style="1344" customWidth="1"/>
    <col min="11268" max="11269" width="17.7109375" style="1344" customWidth="1"/>
    <col min="11270" max="11270" width="13.7109375" style="1344" customWidth="1"/>
    <col min="11271" max="11271" width="34.7109375" style="1344" customWidth="1"/>
    <col min="11272" max="11272" width="17.7109375" style="1344" customWidth="1"/>
    <col min="11273" max="11273" width="13.7109375" style="1344" customWidth="1"/>
    <col min="11274" max="11274" width="30.7109375" style="1344" customWidth="1"/>
    <col min="11275" max="11275" width="38.42578125" style="1344" customWidth="1"/>
    <col min="11276" max="11520" width="9.140625" style="1344"/>
    <col min="11521" max="11521" width="8.7109375" style="1344" customWidth="1"/>
    <col min="11522" max="11522" width="45.7109375" style="1344" customWidth="1"/>
    <col min="11523" max="11523" width="15.7109375" style="1344" customWidth="1"/>
    <col min="11524" max="11525" width="17.7109375" style="1344" customWidth="1"/>
    <col min="11526" max="11526" width="13.7109375" style="1344" customWidth="1"/>
    <col min="11527" max="11527" width="34.7109375" style="1344" customWidth="1"/>
    <col min="11528" max="11528" width="17.7109375" style="1344" customWidth="1"/>
    <col min="11529" max="11529" width="13.7109375" style="1344" customWidth="1"/>
    <col min="11530" max="11530" width="30.7109375" style="1344" customWidth="1"/>
    <col min="11531" max="11531" width="38.42578125" style="1344" customWidth="1"/>
    <col min="11532" max="11776" width="9.140625" style="1344"/>
    <col min="11777" max="11777" width="8.7109375" style="1344" customWidth="1"/>
    <col min="11778" max="11778" width="45.7109375" style="1344" customWidth="1"/>
    <col min="11779" max="11779" width="15.7109375" style="1344" customWidth="1"/>
    <col min="11780" max="11781" width="17.7109375" style="1344" customWidth="1"/>
    <col min="11782" max="11782" width="13.7109375" style="1344" customWidth="1"/>
    <col min="11783" max="11783" width="34.7109375" style="1344" customWidth="1"/>
    <col min="11784" max="11784" width="17.7109375" style="1344" customWidth="1"/>
    <col min="11785" max="11785" width="13.7109375" style="1344" customWidth="1"/>
    <col min="11786" max="11786" width="30.7109375" style="1344" customWidth="1"/>
    <col min="11787" max="11787" width="38.42578125" style="1344" customWidth="1"/>
    <col min="11788" max="12032" width="9.140625" style="1344"/>
    <col min="12033" max="12033" width="8.7109375" style="1344" customWidth="1"/>
    <col min="12034" max="12034" width="45.7109375" style="1344" customWidth="1"/>
    <col min="12035" max="12035" width="15.7109375" style="1344" customWidth="1"/>
    <col min="12036" max="12037" width="17.7109375" style="1344" customWidth="1"/>
    <col min="12038" max="12038" width="13.7109375" style="1344" customWidth="1"/>
    <col min="12039" max="12039" width="34.7109375" style="1344" customWidth="1"/>
    <col min="12040" max="12040" width="17.7109375" style="1344" customWidth="1"/>
    <col min="12041" max="12041" width="13.7109375" style="1344" customWidth="1"/>
    <col min="12042" max="12042" width="30.7109375" style="1344" customWidth="1"/>
    <col min="12043" max="12043" width="38.42578125" style="1344" customWidth="1"/>
    <col min="12044" max="12288" width="9.140625" style="1344"/>
    <col min="12289" max="12289" width="8.7109375" style="1344" customWidth="1"/>
    <col min="12290" max="12290" width="45.7109375" style="1344" customWidth="1"/>
    <col min="12291" max="12291" width="15.7109375" style="1344" customWidth="1"/>
    <col min="12292" max="12293" width="17.7109375" style="1344" customWidth="1"/>
    <col min="12294" max="12294" width="13.7109375" style="1344" customWidth="1"/>
    <col min="12295" max="12295" width="34.7109375" style="1344" customWidth="1"/>
    <col min="12296" max="12296" width="17.7109375" style="1344" customWidth="1"/>
    <col min="12297" max="12297" width="13.7109375" style="1344" customWidth="1"/>
    <col min="12298" max="12298" width="30.7109375" style="1344" customWidth="1"/>
    <col min="12299" max="12299" width="38.42578125" style="1344" customWidth="1"/>
    <col min="12300" max="12544" width="9.140625" style="1344"/>
    <col min="12545" max="12545" width="8.7109375" style="1344" customWidth="1"/>
    <col min="12546" max="12546" width="45.7109375" style="1344" customWidth="1"/>
    <col min="12547" max="12547" width="15.7109375" style="1344" customWidth="1"/>
    <col min="12548" max="12549" width="17.7109375" style="1344" customWidth="1"/>
    <col min="12550" max="12550" width="13.7109375" style="1344" customWidth="1"/>
    <col min="12551" max="12551" width="34.7109375" style="1344" customWidth="1"/>
    <col min="12552" max="12552" width="17.7109375" style="1344" customWidth="1"/>
    <col min="12553" max="12553" width="13.7109375" style="1344" customWidth="1"/>
    <col min="12554" max="12554" width="30.7109375" style="1344" customWidth="1"/>
    <col min="12555" max="12555" width="38.42578125" style="1344" customWidth="1"/>
    <col min="12556" max="12800" width="9.140625" style="1344"/>
    <col min="12801" max="12801" width="8.7109375" style="1344" customWidth="1"/>
    <col min="12802" max="12802" width="45.7109375" style="1344" customWidth="1"/>
    <col min="12803" max="12803" width="15.7109375" style="1344" customWidth="1"/>
    <col min="12804" max="12805" width="17.7109375" style="1344" customWidth="1"/>
    <col min="12806" max="12806" width="13.7109375" style="1344" customWidth="1"/>
    <col min="12807" max="12807" width="34.7109375" style="1344" customWidth="1"/>
    <col min="12808" max="12808" width="17.7109375" style="1344" customWidth="1"/>
    <col min="12809" max="12809" width="13.7109375" style="1344" customWidth="1"/>
    <col min="12810" max="12810" width="30.7109375" style="1344" customWidth="1"/>
    <col min="12811" max="12811" width="38.42578125" style="1344" customWidth="1"/>
    <col min="12812" max="13056" width="9.140625" style="1344"/>
    <col min="13057" max="13057" width="8.7109375" style="1344" customWidth="1"/>
    <col min="13058" max="13058" width="45.7109375" style="1344" customWidth="1"/>
    <col min="13059" max="13059" width="15.7109375" style="1344" customWidth="1"/>
    <col min="13060" max="13061" width="17.7109375" style="1344" customWidth="1"/>
    <col min="13062" max="13062" width="13.7109375" style="1344" customWidth="1"/>
    <col min="13063" max="13063" width="34.7109375" style="1344" customWidth="1"/>
    <col min="13064" max="13064" width="17.7109375" style="1344" customWidth="1"/>
    <col min="13065" max="13065" width="13.7109375" style="1344" customWidth="1"/>
    <col min="13066" max="13066" width="30.7109375" style="1344" customWidth="1"/>
    <col min="13067" max="13067" width="38.42578125" style="1344" customWidth="1"/>
    <col min="13068" max="13312" width="9.140625" style="1344"/>
    <col min="13313" max="13313" width="8.7109375" style="1344" customWidth="1"/>
    <col min="13314" max="13314" width="45.7109375" style="1344" customWidth="1"/>
    <col min="13315" max="13315" width="15.7109375" style="1344" customWidth="1"/>
    <col min="13316" max="13317" width="17.7109375" style="1344" customWidth="1"/>
    <col min="13318" max="13318" width="13.7109375" style="1344" customWidth="1"/>
    <col min="13319" max="13319" width="34.7109375" style="1344" customWidth="1"/>
    <col min="13320" max="13320" width="17.7109375" style="1344" customWidth="1"/>
    <col min="13321" max="13321" width="13.7109375" style="1344" customWidth="1"/>
    <col min="13322" max="13322" width="30.7109375" style="1344" customWidth="1"/>
    <col min="13323" max="13323" width="38.42578125" style="1344" customWidth="1"/>
    <col min="13324" max="13568" width="9.140625" style="1344"/>
    <col min="13569" max="13569" width="8.7109375" style="1344" customWidth="1"/>
    <col min="13570" max="13570" width="45.7109375" style="1344" customWidth="1"/>
    <col min="13571" max="13571" width="15.7109375" style="1344" customWidth="1"/>
    <col min="13572" max="13573" width="17.7109375" style="1344" customWidth="1"/>
    <col min="13574" max="13574" width="13.7109375" style="1344" customWidth="1"/>
    <col min="13575" max="13575" width="34.7109375" style="1344" customWidth="1"/>
    <col min="13576" max="13576" width="17.7109375" style="1344" customWidth="1"/>
    <col min="13577" max="13577" width="13.7109375" style="1344" customWidth="1"/>
    <col min="13578" max="13578" width="30.7109375" style="1344" customWidth="1"/>
    <col min="13579" max="13579" width="38.42578125" style="1344" customWidth="1"/>
    <col min="13580" max="13824" width="9.140625" style="1344"/>
    <col min="13825" max="13825" width="8.7109375" style="1344" customWidth="1"/>
    <col min="13826" max="13826" width="45.7109375" style="1344" customWidth="1"/>
    <col min="13827" max="13827" width="15.7109375" style="1344" customWidth="1"/>
    <col min="13828" max="13829" width="17.7109375" style="1344" customWidth="1"/>
    <col min="13830" max="13830" width="13.7109375" style="1344" customWidth="1"/>
    <col min="13831" max="13831" width="34.7109375" style="1344" customWidth="1"/>
    <col min="13832" max="13832" width="17.7109375" style="1344" customWidth="1"/>
    <col min="13833" max="13833" width="13.7109375" style="1344" customWidth="1"/>
    <col min="13834" max="13834" width="30.7109375" style="1344" customWidth="1"/>
    <col min="13835" max="13835" width="38.42578125" style="1344" customWidth="1"/>
    <col min="13836" max="14080" width="9.140625" style="1344"/>
    <col min="14081" max="14081" width="8.7109375" style="1344" customWidth="1"/>
    <col min="14082" max="14082" width="45.7109375" style="1344" customWidth="1"/>
    <col min="14083" max="14083" width="15.7109375" style="1344" customWidth="1"/>
    <col min="14084" max="14085" width="17.7109375" style="1344" customWidth="1"/>
    <col min="14086" max="14086" width="13.7109375" style="1344" customWidth="1"/>
    <col min="14087" max="14087" width="34.7109375" style="1344" customWidth="1"/>
    <col min="14088" max="14088" width="17.7109375" style="1344" customWidth="1"/>
    <col min="14089" max="14089" width="13.7109375" style="1344" customWidth="1"/>
    <col min="14090" max="14090" width="30.7109375" style="1344" customWidth="1"/>
    <col min="14091" max="14091" width="38.42578125" style="1344" customWidth="1"/>
    <col min="14092" max="14336" width="9.140625" style="1344"/>
    <col min="14337" max="14337" width="8.7109375" style="1344" customWidth="1"/>
    <col min="14338" max="14338" width="45.7109375" style="1344" customWidth="1"/>
    <col min="14339" max="14339" width="15.7109375" style="1344" customWidth="1"/>
    <col min="14340" max="14341" width="17.7109375" style="1344" customWidth="1"/>
    <col min="14342" max="14342" width="13.7109375" style="1344" customWidth="1"/>
    <col min="14343" max="14343" width="34.7109375" style="1344" customWidth="1"/>
    <col min="14344" max="14344" width="17.7109375" style="1344" customWidth="1"/>
    <col min="14345" max="14345" width="13.7109375" style="1344" customWidth="1"/>
    <col min="14346" max="14346" width="30.7109375" style="1344" customWidth="1"/>
    <col min="14347" max="14347" width="38.42578125" style="1344" customWidth="1"/>
    <col min="14348" max="14592" width="9.140625" style="1344"/>
    <col min="14593" max="14593" width="8.7109375" style="1344" customWidth="1"/>
    <col min="14594" max="14594" width="45.7109375" style="1344" customWidth="1"/>
    <col min="14595" max="14595" width="15.7109375" style="1344" customWidth="1"/>
    <col min="14596" max="14597" width="17.7109375" style="1344" customWidth="1"/>
    <col min="14598" max="14598" width="13.7109375" style="1344" customWidth="1"/>
    <col min="14599" max="14599" width="34.7109375" style="1344" customWidth="1"/>
    <col min="14600" max="14600" width="17.7109375" style="1344" customWidth="1"/>
    <col min="14601" max="14601" width="13.7109375" style="1344" customWidth="1"/>
    <col min="14602" max="14602" width="30.7109375" style="1344" customWidth="1"/>
    <col min="14603" max="14603" width="38.42578125" style="1344" customWidth="1"/>
    <col min="14604" max="14848" width="9.140625" style="1344"/>
    <col min="14849" max="14849" width="8.7109375" style="1344" customWidth="1"/>
    <col min="14850" max="14850" width="45.7109375" style="1344" customWidth="1"/>
    <col min="14851" max="14851" width="15.7109375" style="1344" customWidth="1"/>
    <col min="14852" max="14853" width="17.7109375" style="1344" customWidth="1"/>
    <col min="14854" max="14854" width="13.7109375" style="1344" customWidth="1"/>
    <col min="14855" max="14855" width="34.7109375" style="1344" customWidth="1"/>
    <col min="14856" max="14856" width="17.7109375" style="1344" customWidth="1"/>
    <col min="14857" max="14857" width="13.7109375" style="1344" customWidth="1"/>
    <col min="14858" max="14858" width="30.7109375" style="1344" customWidth="1"/>
    <col min="14859" max="14859" width="38.42578125" style="1344" customWidth="1"/>
    <col min="14860" max="15104" width="9.140625" style="1344"/>
    <col min="15105" max="15105" width="8.7109375" style="1344" customWidth="1"/>
    <col min="15106" max="15106" width="45.7109375" style="1344" customWidth="1"/>
    <col min="15107" max="15107" width="15.7109375" style="1344" customWidth="1"/>
    <col min="15108" max="15109" width="17.7109375" style="1344" customWidth="1"/>
    <col min="15110" max="15110" width="13.7109375" style="1344" customWidth="1"/>
    <col min="15111" max="15111" width="34.7109375" style="1344" customWidth="1"/>
    <col min="15112" max="15112" width="17.7109375" style="1344" customWidth="1"/>
    <col min="15113" max="15113" width="13.7109375" style="1344" customWidth="1"/>
    <col min="15114" max="15114" width="30.7109375" style="1344" customWidth="1"/>
    <col min="15115" max="15115" width="38.42578125" style="1344" customWidth="1"/>
    <col min="15116" max="15360" width="9.140625" style="1344"/>
    <col min="15361" max="15361" width="8.7109375" style="1344" customWidth="1"/>
    <col min="15362" max="15362" width="45.7109375" style="1344" customWidth="1"/>
    <col min="15363" max="15363" width="15.7109375" style="1344" customWidth="1"/>
    <col min="15364" max="15365" width="17.7109375" style="1344" customWidth="1"/>
    <col min="15366" max="15366" width="13.7109375" style="1344" customWidth="1"/>
    <col min="15367" max="15367" width="34.7109375" style="1344" customWidth="1"/>
    <col min="15368" max="15368" width="17.7109375" style="1344" customWidth="1"/>
    <col min="15369" max="15369" width="13.7109375" style="1344" customWidth="1"/>
    <col min="15370" max="15370" width="30.7109375" style="1344" customWidth="1"/>
    <col min="15371" max="15371" width="38.42578125" style="1344" customWidth="1"/>
    <col min="15372" max="15616" width="9.140625" style="1344"/>
    <col min="15617" max="15617" width="8.7109375" style="1344" customWidth="1"/>
    <col min="15618" max="15618" width="45.7109375" style="1344" customWidth="1"/>
    <col min="15619" max="15619" width="15.7109375" style="1344" customWidth="1"/>
    <col min="15620" max="15621" width="17.7109375" style="1344" customWidth="1"/>
    <col min="15622" max="15622" width="13.7109375" style="1344" customWidth="1"/>
    <col min="15623" max="15623" width="34.7109375" style="1344" customWidth="1"/>
    <col min="15624" max="15624" width="17.7109375" style="1344" customWidth="1"/>
    <col min="15625" max="15625" width="13.7109375" style="1344" customWidth="1"/>
    <col min="15626" max="15626" width="30.7109375" style="1344" customWidth="1"/>
    <col min="15627" max="15627" width="38.42578125" style="1344" customWidth="1"/>
    <col min="15628" max="15872" width="9.140625" style="1344"/>
    <col min="15873" max="15873" width="8.7109375" style="1344" customWidth="1"/>
    <col min="15874" max="15874" width="45.7109375" style="1344" customWidth="1"/>
    <col min="15875" max="15875" width="15.7109375" style="1344" customWidth="1"/>
    <col min="15876" max="15877" width="17.7109375" style="1344" customWidth="1"/>
    <col min="15878" max="15878" width="13.7109375" style="1344" customWidth="1"/>
    <col min="15879" max="15879" width="34.7109375" style="1344" customWidth="1"/>
    <col min="15880" max="15880" width="17.7109375" style="1344" customWidth="1"/>
    <col min="15881" max="15881" width="13.7109375" style="1344" customWidth="1"/>
    <col min="15882" max="15882" width="30.7109375" style="1344" customWidth="1"/>
    <col min="15883" max="15883" width="38.42578125" style="1344" customWidth="1"/>
    <col min="15884" max="16128" width="9.140625" style="1344"/>
    <col min="16129" max="16129" width="8.7109375" style="1344" customWidth="1"/>
    <col min="16130" max="16130" width="45.7109375" style="1344" customWidth="1"/>
    <col min="16131" max="16131" width="15.7109375" style="1344" customWidth="1"/>
    <col min="16132" max="16133" width="17.7109375" style="1344" customWidth="1"/>
    <col min="16134" max="16134" width="13.7109375" style="1344" customWidth="1"/>
    <col min="16135" max="16135" width="34.7109375" style="1344" customWidth="1"/>
    <col min="16136" max="16136" width="17.7109375" style="1344" customWidth="1"/>
    <col min="16137" max="16137" width="13.7109375" style="1344" customWidth="1"/>
    <col min="16138" max="16138" width="30.7109375" style="1344" customWidth="1"/>
    <col min="16139" max="16139" width="38.42578125" style="1344" customWidth="1"/>
    <col min="16140" max="16384" width="9.140625" style="1344"/>
  </cols>
  <sheetData>
    <row r="1" spans="1:11" x14ac:dyDescent="0.25">
      <c r="J1" s="1762" t="s">
        <v>2408</v>
      </c>
    </row>
    <row r="2" spans="1:11" ht="57" customHeight="1" x14ac:dyDescent="0.2">
      <c r="A2" s="2727" t="s">
        <v>2166</v>
      </c>
      <c r="B2" s="2727"/>
      <c r="C2" s="2727"/>
      <c r="D2" s="2727"/>
      <c r="E2" s="2727"/>
      <c r="F2" s="2727"/>
      <c r="G2" s="2727"/>
      <c r="H2" s="2727"/>
      <c r="I2" s="2727"/>
      <c r="J2" s="2727"/>
    </row>
    <row r="3" spans="1:11" s="1345" customFormat="1" ht="18" customHeight="1" x14ac:dyDescent="0.25">
      <c r="A3" s="2728" t="s">
        <v>1634</v>
      </c>
      <c r="B3" s="2728"/>
      <c r="C3" s="2728"/>
      <c r="D3" s="2728"/>
      <c r="E3" s="2728"/>
      <c r="F3" s="2728"/>
      <c r="G3" s="2728"/>
      <c r="H3" s="2728"/>
      <c r="I3" s="2728"/>
      <c r="J3" s="2728"/>
    </row>
    <row r="4" spans="1:11" ht="3" customHeight="1" x14ac:dyDescent="0.3">
      <c r="A4" s="1346"/>
      <c r="B4" s="1346"/>
      <c r="C4" s="1346"/>
      <c r="D4" s="1347"/>
      <c r="E4" s="1346"/>
      <c r="F4" s="1346"/>
      <c r="G4" s="1346"/>
      <c r="H4" s="1346"/>
      <c r="I4" s="1346"/>
      <c r="J4" s="1348"/>
    </row>
    <row r="5" spans="1:11" ht="132.75" customHeight="1" x14ac:dyDescent="0.2">
      <c r="A5" s="1188" t="s">
        <v>1</v>
      </c>
      <c r="B5" s="1189" t="s">
        <v>2</v>
      </c>
      <c r="C5" s="1189" t="s">
        <v>3</v>
      </c>
      <c r="D5" s="1190" t="s">
        <v>1225</v>
      </c>
      <c r="E5" s="1191" t="s">
        <v>1636</v>
      </c>
      <c r="F5" s="1191" t="s">
        <v>4</v>
      </c>
      <c r="G5" s="1189" t="s">
        <v>5</v>
      </c>
      <c r="H5" s="1189" t="s">
        <v>1637</v>
      </c>
      <c r="I5" s="1189" t="s">
        <v>6</v>
      </c>
      <c r="J5" s="1189" t="s">
        <v>7</v>
      </c>
    </row>
    <row r="6" spans="1:11" ht="18.75" x14ac:dyDescent="0.2">
      <c r="A6" s="1349">
        <v>1</v>
      </c>
      <c r="B6" s="1349">
        <v>2</v>
      </c>
      <c r="C6" s="1349">
        <v>3</v>
      </c>
      <c r="D6" s="1350">
        <v>4</v>
      </c>
      <c r="E6" s="1349">
        <v>5</v>
      </c>
      <c r="F6" s="1349">
        <v>6</v>
      </c>
      <c r="G6" s="1349">
        <v>7</v>
      </c>
      <c r="H6" s="1349">
        <v>8</v>
      </c>
      <c r="I6" s="1349">
        <v>9</v>
      </c>
      <c r="J6" s="1349">
        <v>10</v>
      </c>
    </row>
    <row r="7" spans="1:11" ht="15" customHeight="1" x14ac:dyDescent="0.2">
      <c r="A7" s="2729" t="s">
        <v>299</v>
      </c>
      <c r="B7" s="2729"/>
      <c r="C7" s="2729"/>
      <c r="D7" s="2729"/>
      <c r="E7" s="2729"/>
      <c r="F7" s="2729"/>
      <c r="G7" s="2729"/>
      <c r="H7" s="2729"/>
      <c r="I7" s="2729"/>
      <c r="J7" s="2729"/>
    </row>
    <row r="8" spans="1:11" ht="90" customHeight="1" x14ac:dyDescent="0.3">
      <c r="A8" s="1351" t="s">
        <v>9</v>
      </c>
      <c r="B8" s="1352" t="s">
        <v>447</v>
      </c>
      <c r="C8" s="1353" t="s">
        <v>19</v>
      </c>
      <c r="D8" s="1354">
        <f>D9</f>
        <v>850</v>
      </c>
      <c r="E8" s="1354">
        <f>E9</f>
        <v>849.46</v>
      </c>
      <c r="F8" s="1355">
        <f>(E8/D8)*100</f>
        <v>99.936470588235295</v>
      </c>
      <c r="G8" s="1356"/>
      <c r="H8" s="1355">
        <f>E8</f>
        <v>849.46</v>
      </c>
      <c r="I8" s="1355">
        <f>H8/D8*100</f>
        <v>99.936470588235295</v>
      </c>
      <c r="J8" s="1357"/>
    </row>
    <row r="9" spans="1:11" ht="99" customHeight="1" x14ac:dyDescent="0.2">
      <c r="A9" s="1358" t="s">
        <v>21</v>
      </c>
      <c r="B9" s="1359" t="s">
        <v>1450</v>
      </c>
      <c r="C9" s="1360" t="s">
        <v>19</v>
      </c>
      <c r="D9" s="1361">
        <v>850</v>
      </c>
      <c r="E9" s="1361">
        <v>849.46</v>
      </c>
      <c r="F9" s="1362">
        <f t="shared" ref="F9:F12" si="0">(E9/D9)*100</f>
        <v>99.936470588235295</v>
      </c>
      <c r="G9" s="1360" t="s">
        <v>2130</v>
      </c>
      <c r="H9" s="1362">
        <f>E9</f>
        <v>849.46</v>
      </c>
      <c r="I9" s="1362">
        <f t="shared" ref="I9:I12" si="1">H9/D9*100</f>
        <v>99.936470588235295</v>
      </c>
      <c r="J9" s="1359"/>
    </row>
    <row r="10" spans="1:11" ht="99" customHeight="1" x14ac:dyDescent="0.2">
      <c r="A10" s="1363" t="s">
        <v>12</v>
      </c>
      <c r="B10" s="1352" t="s">
        <v>2444</v>
      </c>
      <c r="C10" s="1353" t="s">
        <v>2131</v>
      </c>
      <c r="D10" s="1354">
        <f>D11</f>
        <v>134</v>
      </c>
      <c r="E10" s="1354">
        <f>E11</f>
        <v>0</v>
      </c>
      <c r="F10" s="1355">
        <f>E10/D10*100</f>
        <v>0</v>
      </c>
      <c r="G10" s="2320"/>
      <c r="H10" s="1355">
        <f>H11</f>
        <v>0</v>
      </c>
      <c r="I10" s="1355">
        <f>H10/D10*100</f>
        <v>0</v>
      </c>
      <c r="J10" s="1359"/>
    </row>
    <row r="11" spans="1:11" ht="99" customHeight="1" x14ac:dyDescent="0.2">
      <c r="A11" s="1363" t="s">
        <v>13</v>
      </c>
      <c r="B11" s="1359" t="s">
        <v>2132</v>
      </c>
      <c r="C11" s="1360" t="s">
        <v>2131</v>
      </c>
      <c r="D11" s="1361">
        <v>134</v>
      </c>
      <c r="E11" s="1361">
        <v>0</v>
      </c>
      <c r="F11" s="1362">
        <f>E11/D11</f>
        <v>0</v>
      </c>
      <c r="G11" s="1360"/>
      <c r="H11" s="1362">
        <v>0</v>
      </c>
      <c r="I11" s="1362">
        <f>L11</f>
        <v>0</v>
      </c>
      <c r="J11" s="1359" t="s">
        <v>2445</v>
      </c>
    </row>
    <row r="12" spans="1:11" ht="215.25" customHeight="1" x14ac:dyDescent="0.3">
      <c r="A12" s="1850"/>
      <c r="B12" s="1851" t="s">
        <v>39</v>
      </c>
      <c r="C12" s="1833" t="s">
        <v>19</v>
      </c>
      <c r="D12" s="1852">
        <f>D8+D10</f>
        <v>984</v>
      </c>
      <c r="E12" s="1852">
        <f>E8</f>
        <v>849.46</v>
      </c>
      <c r="F12" s="1853">
        <f t="shared" si="0"/>
        <v>86.327235772357724</v>
      </c>
      <c r="G12" s="1854"/>
      <c r="H12" s="1853">
        <f>E12</f>
        <v>849.46</v>
      </c>
      <c r="I12" s="1853">
        <f t="shared" si="1"/>
        <v>86.327235772357724</v>
      </c>
      <c r="J12" s="1855"/>
    </row>
    <row r="13" spans="1:11" ht="25.5" customHeight="1" x14ac:dyDescent="0.2">
      <c r="A13" s="2729" t="s">
        <v>300</v>
      </c>
      <c r="B13" s="2729"/>
      <c r="C13" s="2729"/>
      <c r="D13" s="2729"/>
      <c r="E13" s="2729"/>
      <c r="F13" s="2729"/>
      <c r="G13" s="2729"/>
      <c r="H13" s="2729"/>
      <c r="I13" s="2729"/>
      <c r="J13" s="2729"/>
    </row>
    <row r="14" spans="1:11" ht="111.75" customHeight="1" x14ac:dyDescent="0.2">
      <c r="A14" s="1351" t="s">
        <v>9</v>
      </c>
      <c r="B14" s="1352" t="s">
        <v>448</v>
      </c>
      <c r="C14" s="1352" t="s">
        <v>19</v>
      </c>
      <c r="D14" s="1355">
        <f>D15</f>
        <v>0</v>
      </c>
      <c r="E14" s="1355">
        <f>E15</f>
        <v>0</v>
      </c>
      <c r="F14" s="1355">
        <v>0</v>
      </c>
      <c r="G14" s="1366"/>
      <c r="H14" s="1367">
        <f>H15</f>
        <v>0</v>
      </c>
      <c r="I14" s="1367">
        <v>0</v>
      </c>
      <c r="J14" s="1368"/>
    </row>
    <row r="15" spans="1:11" ht="123" customHeight="1" x14ac:dyDescent="0.35">
      <c r="A15" s="1358" t="s">
        <v>21</v>
      </c>
      <c r="B15" s="1359" t="s">
        <v>1451</v>
      </c>
      <c r="C15" s="1359" t="s">
        <v>19</v>
      </c>
      <c r="D15" s="1362">
        <v>0</v>
      </c>
      <c r="E15" s="1362">
        <v>0</v>
      </c>
      <c r="F15" s="1362">
        <v>0</v>
      </c>
      <c r="G15" s="1369"/>
      <c r="H15" s="1370">
        <v>0</v>
      </c>
      <c r="I15" s="1370">
        <v>0</v>
      </c>
      <c r="J15" s="1371" t="s">
        <v>2133</v>
      </c>
      <c r="K15" s="1372"/>
    </row>
    <row r="16" spans="1:11" ht="21.75" customHeight="1" x14ac:dyDescent="0.35">
      <c r="A16" s="2730" t="s">
        <v>12</v>
      </c>
      <c r="B16" s="2733" t="s">
        <v>1397</v>
      </c>
      <c r="C16" s="1352" t="s">
        <v>15</v>
      </c>
      <c r="D16" s="1355">
        <f>D17+D18</f>
        <v>6724.54</v>
      </c>
      <c r="E16" s="1355">
        <f>E17+E18</f>
        <v>6710.75</v>
      </c>
      <c r="F16" s="1355">
        <f t="shared" ref="F16:F21" si="2">E16/D16*100</f>
        <v>99.794930210839709</v>
      </c>
      <c r="G16" s="1373"/>
      <c r="H16" s="1367">
        <f>E16</f>
        <v>6710.75</v>
      </c>
      <c r="I16" s="1367">
        <f t="shared" ref="I16:I24" si="3">H16/D16*100</f>
        <v>99.794930210839709</v>
      </c>
      <c r="J16" s="1368"/>
      <c r="K16" s="1372"/>
    </row>
    <row r="17" spans="1:11" ht="84.75" customHeight="1" x14ac:dyDescent="0.35">
      <c r="A17" s="2731"/>
      <c r="B17" s="2734"/>
      <c r="C17" s="1352" t="s">
        <v>16</v>
      </c>
      <c r="D17" s="1355">
        <f>D20</f>
        <v>159.96</v>
      </c>
      <c r="E17" s="1355">
        <f>E20</f>
        <v>159.58000000000001</v>
      </c>
      <c r="F17" s="1355">
        <f t="shared" si="2"/>
        <v>99.762440610152538</v>
      </c>
      <c r="G17" s="1373"/>
      <c r="H17" s="1367">
        <f>E17</f>
        <v>159.58000000000001</v>
      </c>
      <c r="I17" s="1367">
        <f t="shared" si="3"/>
        <v>99.762440610152538</v>
      </c>
      <c r="J17" s="1368"/>
      <c r="K17" s="1372"/>
    </row>
    <row r="18" spans="1:11" ht="105" customHeight="1" x14ac:dyDescent="0.35">
      <c r="A18" s="2732"/>
      <c r="B18" s="2735"/>
      <c r="C18" s="1352" t="s">
        <v>19</v>
      </c>
      <c r="D18" s="1355">
        <f>D21+D22</f>
        <v>6564.58</v>
      </c>
      <c r="E18" s="1355">
        <f>E21+E22</f>
        <v>6551.17</v>
      </c>
      <c r="F18" s="1355">
        <f t="shared" si="2"/>
        <v>99.795721889290718</v>
      </c>
      <c r="G18" s="1373"/>
      <c r="H18" s="1367">
        <f>E18</f>
        <v>6551.17</v>
      </c>
      <c r="I18" s="1367">
        <f t="shared" si="3"/>
        <v>99.795721889290718</v>
      </c>
      <c r="J18" s="1368"/>
      <c r="K18" s="1372"/>
    </row>
    <row r="19" spans="1:11" ht="29.25" customHeight="1" x14ac:dyDescent="0.35">
      <c r="A19" s="2736" t="s">
        <v>13</v>
      </c>
      <c r="B19" s="2739" t="s">
        <v>1452</v>
      </c>
      <c r="C19" s="1359" t="s">
        <v>15</v>
      </c>
      <c r="D19" s="1362">
        <f>D20+D21</f>
        <v>255.3</v>
      </c>
      <c r="E19" s="1362">
        <f>E20+E21</f>
        <v>254.92000000000002</v>
      </c>
      <c r="F19" s="1362">
        <f t="shared" si="2"/>
        <v>99.851155503329409</v>
      </c>
      <c r="G19" s="2742" t="s">
        <v>2134</v>
      </c>
      <c r="H19" s="1370">
        <f>H20+H21</f>
        <v>254.92000000000002</v>
      </c>
      <c r="I19" s="1370">
        <f t="shared" si="3"/>
        <v>99.851155503329409</v>
      </c>
      <c r="J19" s="2742"/>
      <c r="K19" s="1372"/>
    </row>
    <row r="20" spans="1:11" ht="76.5" customHeight="1" x14ac:dyDescent="0.35">
      <c r="A20" s="2737"/>
      <c r="B20" s="2740"/>
      <c r="C20" s="1359" t="s">
        <v>16</v>
      </c>
      <c r="D20" s="1362">
        <v>159.96</v>
      </c>
      <c r="E20" s="1362">
        <v>159.58000000000001</v>
      </c>
      <c r="F20" s="1362">
        <f t="shared" si="2"/>
        <v>99.762440610152538</v>
      </c>
      <c r="G20" s="2743"/>
      <c r="H20" s="1370">
        <v>159.58000000000001</v>
      </c>
      <c r="I20" s="1370">
        <f t="shared" si="3"/>
        <v>99.762440610152538</v>
      </c>
      <c r="J20" s="2743"/>
      <c r="K20" s="1372"/>
    </row>
    <row r="21" spans="1:11" ht="102" customHeight="1" x14ac:dyDescent="0.35">
      <c r="A21" s="2738"/>
      <c r="B21" s="2741"/>
      <c r="C21" s="1359" t="s">
        <v>19</v>
      </c>
      <c r="D21" s="1362">
        <v>95.34</v>
      </c>
      <c r="E21" s="1362">
        <v>95.34</v>
      </c>
      <c r="F21" s="1362">
        <f t="shared" si="2"/>
        <v>100</v>
      </c>
      <c r="G21" s="2744"/>
      <c r="H21" s="1370">
        <f>E21</f>
        <v>95.34</v>
      </c>
      <c r="I21" s="1370">
        <f t="shared" si="3"/>
        <v>100</v>
      </c>
      <c r="J21" s="2744"/>
      <c r="K21" s="1372"/>
    </row>
    <row r="22" spans="1:11" ht="152.25" customHeight="1" x14ac:dyDescent="0.35">
      <c r="A22" s="1856" t="s">
        <v>22</v>
      </c>
      <c r="B22" s="1857" t="s">
        <v>1398</v>
      </c>
      <c r="C22" s="1857" t="s">
        <v>19</v>
      </c>
      <c r="D22" s="1858">
        <v>6469.24</v>
      </c>
      <c r="E22" s="1858">
        <v>6455.83</v>
      </c>
      <c r="F22" s="1858">
        <f t="shared" ref="F22:F24" si="4">(E22/D22)*100</f>
        <v>99.792711354038502</v>
      </c>
      <c r="G22" s="1859" t="s">
        <v>2135</v>
      </c>
      <c r="H22" s="1860">
        <v>6455.83</v>
      </c>
      <c r="I22" s="1860">
        <f t="shared" si="3"/>
        <v>99.792711354038502</v>
      </c>
      <c r="J22" s="1861"/>
      <c r="K22" s="1372"/>
    </row>
    <row r="23" spans="1:11" ht="26.25" customHeight="1" x14ac:dyDescent="0.35">
      <c r="A23" s="2745"/>
      <c r="B23" s="2746" t="s">
        <v>64</v>
      </c>
      <c r="C23" s="1862" t="s">
        <v>15</v>
      </c>
      <c r="D23" s="1853">
        <f>D24+D25</f>
        <v>6724.54</v>
      </c>
      <c r="E23" s="1853">
        <f>E24+E25</f>
        <v>6710.75</v>
      </c>
      <c r="F23" s="1853">
        <f t="shared" si="4"/>
        <v>99.794930210839709</v>
      </c>
      <c r="G23" s="2747"/>
      <c r="H23" s="1863">
        <f>H24+H25</f>
        <v>6710.75</v>
      </c>
      <c r="I23" s="1863">
        <f t="shared" si="3"/>
        <v>99.794930210839709</v>
      </c>
      <c r="J23" s="1864"/>
      <c r="K23" s="1372"/>
    </row>
    <row r="24" spans="1:11" ht="76.5" customHeight="1" x14ac:dyDescent="0.35">
      <c r="A24" s="2745"/>
      <c r="B24" s="2746"/>
      <c r="C24" s="1862" t="s">
        <v>16</v>
      </c>
      <c r="D24" s="1853">
        <f>D17</f>
        <v>159.96</v>
      </c>
      <c r="E24" s="1853">
        <f>E20</f>
        <v>159.58000000000001</v>
      </c>
      <c r="F24" s="1853">
        <f t="shared" si="4"/>
        <v>99.762440610152538</v>
      </c>
      <c r="G24" s="2747"/>
      <c r="H24" s="1863">
        <f>E24</f>
        <v>159.58000000000001</v>
      </c>
      <c r="I24" s="1863">
        <f t="shared" si="3"/>
        <v>99.762440610152538</v>
      </c>
      <c r="J24" s="1864"/>
      <c r="K24" s="1372"/>
    </row>
    <row r="25" spans="1:11" ht="106.5" customHeight="1" x14ac:dyDescent="0.3">
      <c r="A25" s="2745"/>
      <c r="B25" s="2746"/>
      <c r="C25" s="1862" t="s">
        <v>19</v>
      </c>
      <c r="D25" s="1852">
        <f>D14+D18</f>
        <v>6564.58</v>
      </c>
      <c r="E25" s="1852">
        <f>E21+E22</f>
        <v>6551.17</v>
      </c>
      <c r="F25" s="1853">
        <f>E25/D25*100</f>
        <v>99.795721889290718</v>
      </c>
      <c r="G25" s="2747"/>
      <c r="H25" s="1863">
        <f>E25</f>
        <v>6551.17</v>
      </c>
      <c r="I25" s="1863">
        <f>H25/D25*100</f>
        <v>99.795721889290718</v>
      </c>
      <c r="J25" s="1865"/>
    </row>
    <row r="26" spans="1:11" ht="26.25" customHeight="1" x14ac:dyDescent="0.2">
      <c r="A26" s="2729" t="s">
        <v>301</v>
      </c>
      <c r="B26" s="2729"/>
      <c r="C26" s="2729"/>
      <c r="D26" s="2729"/>
      <c r="E26" s="2729"/>
      <c r="F26" s="2729"/>
      <c r="G26" s="2729"/>
      <c r="H26" s="2729"/>
      <c r="I26" s="2729"/>
      <c r="J26" s="2729"/>
    </row>
    <row r="27" spans="1:11" ht="22.5" customHeight="1" x14ac:dyDescent="0.2">
      <c r="A27" s="2730" t="s">
        <v>9</v>
      </c>
      <c r="B27" s="2733" t="s">
        <v>449</v>
      </c>
      <c r="C27" s="1352" t="s">
        <v>15</v>
      </c>
      <c r="D27" s="1354">
        <f>D28+D29</f>
        <v>6343.79</v>
      </c>
      <c r="E27" s="1354">
        <f>E28+E29</f>
        <v>5205.47</v>
      </c>
      <c r="F27" s="1355">
        <f t="shared" ref="F27:F52" si="5">(E27/D27)*100</f>
        <v>82.056152552338588</v>
      </c>
      <c r="G27" s="1374"/>
      <c r="H27" s="1354">
        <f>H28+H29</f>
        <v>5205.47</v>
      </c>
      <c r="I27" s="1355">
        <f>F27</f>
        <v>82.056152552338588</v>
      </c>
      <c r="J27" s="1374"/>
    </row>
    <row r="28" spans="1:11" ht="75.75" customHeight="1" x14ac:dyDescent="0.2">
      <c r="A28" s="2731"/>
      <c r="B28" s="2734"/>
      <c r="C28" s="1352" t="s">
        <v>16</v>
      </c>
      <c r="D28" s="1355">
        <f>D31</f>
        <v>6343.79</v>
      </c>
      <c r="E28" s="1355">
        <f>E31</f>
        <v>5205.47</v>
      </c>
      <c r="F28" s="1355">
        <f t="shared" si="5"/>
        <v>82.056152552338588</v>
      </c>
      <c r="G28" s="1351"/>
      <c r="H28" s="1355">
        <f>H31</f>
        <v>5205.47</v>
      </c>
      <c r="I28" s="1355">
        <f>F28</f>
        <v>82.056152552338588</v>
      </c>
      <c r="J28" s="1365"/>
    </row>
    <row r="29" spans="1:11" ht="91.5" customHeight="1" x14ac:dyDescent="0.2">
      <c r="A29" s="2732"/>
      <c r="B29" s="2735"/>
      <c r="C29" s="1352" t="s">
        <v>19</v>
      </c>
      <c r="D29" s="1355">
        <f>D32</f>
        <v>0</v>
      </c>
      <c r="E29" s="1355">
        <v>0</v>
      </c>
      <c r="F29" s="1355">
        <v>0</v>
      </c>
      <c r="G29" s="1351"/>
      <c r="H29" s="1355">
        <v>0</v>
      </c>
      <c r="I29" s="1355">
        <v>0</v>
      </c>
      <c r="J29" s="1365"/>
    </row>
    <row r="30" spans="1:11" ht="29.25" customHeight="1" x14ac:dyDescent="0.2">
      <c r="A30" s="2736" t="s">
        <v>21</v>
      </c>
      <c r="B30" s="2748" t="s">
        <v>1543</v>
      </c>
      <c r="C30" s="1359" t="s">
        <v>15</v>
      </c>
      <c r="D30" s="1362">
        <f>D31+D32</f>
        <v>6343.79</v>
      </c>
      <c r="E30" s="1362">
        <f>E31+E32</f>
        <v>5205.47</v>
      </c>
      <c r="F30" s="1362">
        <f t="shared" si="5"/>
        <v>82.056152552338588</v>
      </c>
      <c r="G30" s="2739" t="s">
        <v>2136</v>
      </c>
      <c r="H30" s="1362">
        <f>E30</f>
        <v>5205.47</v>
      </c>
      <c r="I30" s="1362">
        <f t="shared" ref="I30:I34" si="6">H30/D30*100</f>
        <v>82.056152552338588</v>
      </c>
      <c r="J30" s="2739" t="s">
        <v>2137</v>
      </c>
    </row>
    <row r="31" spans="1:11" ht="75" customHeight="1" x14ac:dyDescent="0.2">
      <c r="A31" s="2737"/>
      <c r="B31" s="2749"/>
      <c r="C31" s="1360" t="s">
        <v>16</v>
      </c>
      <c r="D31" s="1362">
        <v>6343.79</v>
      </c>
      <c r="E31" s="1362">
        <v>5205.47</v>
      </c>
      <c r="F31" s="1362">
        <f t="shared" si="5"/>
        <v>82.056152552338588</v>
      </c>
      <c r="G31" s="2740"/>
      <c r="H31" s="1362">
        <f>E31</f>
        <v>5205.47</v>
      </c>
      <c r="I31" s="1362">
        <f t="shared" si="6"/>
        <v>82.056152552338588</v>
      </c>
      <c r="J31" s="2751"/>
    </row>
    <row r="32" spans="1:11" ht="119.25" customHeight="1" x14ac:dyDescent="0.2">
      <c r="A32" s="2738"/>
      <c r="B32" s="2750"/>
      <c r="C32" s="1360" t="s">
        <v>19</v>
      </c>
      <c r="D32" s="1362">
        <v>0</v>
      </c>
      <c r="E32" s="1362">
        <v>0</v>
      </c>
      <c r="F32" s="1362">
        <v>0</v>
      </c>
      <c r="G32" s="2741"/>
      <c r="H32" s="1362">
        <f>E32</f>
        <v>0</v>
      </c>
      <c r="I32" s="1362">
        <v>0</v>
      </c>
      <c r="J32" s="2752"/>
    </row>
    <row r="33" spans="1:11" ht="21.75" customHeight="1" x14ac:dyDescent="0.2">
      <c r="A33" s="2753" t="s">
        <v>12</v>
      </c>
      <c r="B33" s="2754" t="s">
        <v>1399</v>
      </c>
      <c r="C33" s="1862" t="s">
        <v>15</v>
      </c>
      <c r="D33" s="1853">
        <f>D34</f>
        <v>415.3</v>
      </c>
      <c r="E33" s="1853">
        <f>E34</f>
        <v>414.6</v>
      </c>
      <c r="F33" s="1853">
        <f>E33/D33*100</f>
        <v>99.831447146640983</v>
      </c>
      <c r="G33" s="2755"/>
      <c r="H33" s="1853">
        <f>H34</f>
        <v>414.6</v>
      </c>
      <c r="I33" s="1853">
        <f>H33/D33*100</f>
        <v>99.831447146640983</v>
      </c>
      <c r="J33" s="1862"/>
    </row>
    <row r="34" spans="1:11" ht="97.5" customHeight="1" x14ac:dyDescent="0.2">
      <c r="A34" s="2753"/>
      <c r="B34" s="2754"/>
      <c r="C34" s="1866" t="s">
        <v>19</v>
      </c>
      <c r="D34" s="1853">
        <f>D35</f>
        <v>415.3</v>
      </c>
      <c r="E34" s="1853">
        <f>E35</f>
        <v>414.6</v>
      </c>
      <c r="F34" s="1853">
        <f t="shared" si="5"/>
        <v>99.831447146640983</v>
      </c>
      <c r="G34" s="2755"/>
      <c r="H34" s="1853">
        <f>H35</f>
        <v>414.6</v>
      </c>
      <c r="I34" s="1853">
        <f t="shared" si="6"/>
        <v>99.831447146640983</v>
      </c>
      <c r="J34" s="1867"/>
    </row>
    <row r="35" spans="1:11" ht="97.5" customHeight="1" x14ac:dyDescent="0.2">
      <c r="A35" s="1856" t="s">
        <v>13</v>
      </c>
      <c r="B35" s="1857" t="s">
        <v>1400</v>
      </c>
      <c r="C35" s="1857" t="s">
        <v>19</v>
      </c>
      <c r="D35" s="1858">
        <v>415.3</v>
      </c>
      <c r="E35" s="1858">
        <v>414.6</v>
      </c>
      <c r="F35" s="1858">
        <f t="shared" si="5"/>
        <v>99.831447146640983</v>
      </c>
      <c r="G35" s="1868" t="s">
        <v>2138</v>
      </c>
      <c r="H35" s="1858">
        <f>E35</f>
        <v>414.6</v>
      </c>
      <c r="I35" s="1858">
        <f>F35</f>
        <v>99.831447146640983</v>
      </c>
      <c r="J35" s="1869"/>
      <c r="K35" s="1376"/>
    </row>
    <row r="36" spans="1:11" ht="32.25" customHeight="1" x14ac:dyDescent="0.2">
      <c r="A36" s="2745"/>
      <c r="B36" s="2756" t="s">
        <v>74</v>
      </c>
      <c r="C36" s="1862" t="s">
        <v>15</v>
      </c>
      <c r="D36" s="1853">
        <f>D37+D38</f>
        <v>6759.09</v>
      </c>
      <c r="E36" s="1853">
        <f>E37+E38</f>
        <v>5620.0700000000006</v>
      </c>
      <c r="F36" s="1853">
        <f t="shared" ref="F36" si="7">E36/D36*100</f>
        <v>83.148323221025322</v>
      </c>
      <c r="G36" s="1870"/>
      <c r="H36" s="1853">
        <f>H37+H38</f>
        <v>5620.0700000000006</v>
      </c>
      <c r="I36" s="1853">
        <f t="shared" ref="I36:I38" si="8">H36/D36*100</f>
        <v>83.148323221025322</v>
      </c>
      <c r="J36" s="1871"/>
      <c r="K36" s="1376"/>
    </row>
    <row r="37" spans="1:11" ht="79.5" customHeight="1" x14ac:dyDescent="0.2">
      <c r="A37" s="2745"/>
      <c r="B37" s="2756"/>
      <c r="C37" s="1866" t="s">
        <v>16</v>
      </c>
      <c r="D37" s="1853">
        <f>D28</f>
        <v>6343.79</v>
      </c>
      <c r="E37" s="1853">
        <f>E28</f>
        <v>5205.47</v>
      </c>
      <c r="F37" s="1853">
        <f t="shared" si="5"/>
        <v>82.056152552338588</v>
      </c>
      <c r="G37" s="1870"/>
      <c r="H37" s="1853">
        <f>H28</f>
        <v>5205.47</v>
      </c>
      <c r="I37" s="1853">
        <f t="shared" si="8"/>
        <v>82.056152552338588</v>
      </c>
      <c r="J37" s="1871"/>
      <c r="K37" s="1376"/>
    </row>
    <row r="38" spans="1:11" ht="98.25" customHeight="1" x14ac:dyDescent="0.2">
      <c r="A38" s="2745"/>
      <c r="B38" s="2756"/>
      <c r="C38" s="1866" t="s">
        <v>19</v>
      </c>
      <c r="D38" s="1852">
        <f>D34</f>
        <v>415.3</v>
      </c>
      <c r="E38" s="1852">
        <f>E35</f>
        <v>414.6</v>
      </c>
      <c r="F38" s="1853">
        <f t="shared" si="5"/>
        <v>99.831447146640983</v>
      </c>
      <c r="G38" s="1872"/>
      <c r="H38" s="1853">
        <f>H35</f>
        <v>414.6</v>
      </c>
      <c r="I38" s="1853">
        <f t="shared" si="8"/>
        <v>99.831447146640983</v>
      </c>
      <c r="J38" s="1873"/>
    </row>
    <row r="39" spans="1:11" ht="30.75" customHeight="1" x14ac:dyDescent="0.2">
      <c r="A39" s="2729" t="s">
        <v>1401</v>
      </c>
      <c r="B39" s="2729"/>
      <c r="C39" s="2729"/>
      <c r="D39" s="2729"/>
      <c r="E39" s="2729"/>
      <c r="F39" s="2729"/>
      <c r="G39" s="2729"/>
      <c r="H39" s="2729"/>
      <c r="I39" s="2729"/>
      <c r="J39" s="2729"/>
    </row>
    <row r="40" spans="1:11" ht="22.5" customHeight="1" x14ac:dyDescent="0.2">
      <c r="A40" s="2730" t="s">
        <v>9</v>
      </c>
      <c r="B40" s="2733" t="s">
        <v>1402</v>
      </c>
      <c r="C40" s="1352" t="s">
        <v>15</v>
      </c>
      <c r="D40" s="1355">
        <f>D43</f>
        <v>13301.82</v>
      </c>
      <c r="E40" s="1355">
        <f t="shared" ref="D40:E42" si="9">E43</f>
        <v>13301.82</v>
      </c>
      <c r="F40" s="1355">
        <f t="shared" si="5"/>
        <v>100</v>
      </c>
      <c r="G40" s="2730"/>
      <c r="H40" s="1355">
        <f>E40</f>
        <v>13301.82</v>
      </c>
      <c r="I40" s="1355">
        <f>F40</f>
        <v>100</v>
      </c>
      <c r="J40" s="2757"/>
    </row>
    <row r="41" spans="1:11" ht="69.75" customHeight="1" x14ac:dyDescent="0.2">
      <c r="A41" s="2731"/>
      <c r="B41" s="2734"/>
      <c r="C41" s="1352" t="s">
        <v>16</v>
      </c>
      <c r="D41" s="1355">
        <f t="shared" si="9"/>
        <v>0</v>
      </c>
      <c r="E41" s="1355">
        <f t="shared" si="9"/>
        <v>0</v>
      </c>
      <c r="F41" s="1355">
        <v>0</v>
      </c>
      <c r="G41" s="2731"/>
      <c r="H41" s="1355">
        <f t="shared" ref="H41:H52" si="10">E41</f>
        <v>0</v>
      </c>
      <c r="I41" s="1355">
        <v>0</v>
      </c>
      <c r="J41" s="2758"/>
    </row>
    <row r="42" spans="1:11" ht="89.25" customHeight="1" x14ac:dyDescent="0.2">
      <c r="A42" s="2732"/>
      <c r="B42" s="2735"/>
      <c r="C42" s="1352" t="s">
        <v>19</v>
      </c>
      <c r="D42" s="1355">
        <f t="shared" si="9"/>
        <v>13301.82</v>
      </c>
      <c r="E42" s="1355">
        <f t="shared" si="9"/>
        <v>13301.82</v>
      </c>
      <c r="F42" s="1355">
        <f t="shared" si="5"/>
        <v>100</v>
      </c>
      <c r="G42" s="2732"/>
      <c r="H42" s="1355">
        <f t="shared" si="10"/>
        <v>13301.82</v>
      </c>
      <c r="I42" s="1355">
        <f t="shared" ref="I42" si="11">H42/D42*100</f>
        <v>100</v>
      </c>
      <c r="J42" s="2759"/>
    </row>
    <row r="43" spans="1:11" ht="20.25" customHeight="1" x14ac:dyDescent="0.2">
      <c r="A43" s="2760" t="s">
        <v>21</v>
      </c>
      <c r="B43" s="2761" t="s">
        <v>1403</v>
      </c>
      <c r="C43" s="1359" t="s">
        <v>15</v>
      </c>
      <c r="D43" s="1362">
        <f>D44+D45</f>
        <v>13301.82</v>
      </c>
      <c r="E43" s="1362">
        <f>E44+E45</f>
        <v>13301.82</v>
      </c>
      <c r="F43" s="1362">
        <f t="shared" si="5"/>
        <v>100</v>
      </c>
      <c r="G43" s="2762" t="s">
        <v>2139</v>
      </c>
      <c r="H43" s="1362">
        <f t="shared" si="10"/>
        <v>13301.82</v>
      </c>
      <c r="I43" s="1362">
        <f>F43</f>
        <v>100</v>
      </c>
      <c r="J43" s="2762"/>
    </row>
    <row r="44" spans="1:11" ht="72" customHeight="1" x14ac:dyDescent="0.2">
      <c r="A44" s="2760"/>
      <c r="B44" s="2761"/>
      <c r="C44" s="1359" t="s">
        <v>16</v>
      </c>
      <c r="D44" s="1362">
        <v>0</v>
      </c>
      <c r="E44" s="1362">
        <v>0</v>
      </c>
      <c r="F44" s="1362">
        <v>0</v>
      </c>
      <c r="G44" s="2762"/>
      <c r="H44" s="1362">
        <f t="shared" si="10"/>
        <v>0</v>
      </c>
      <c r="I44" s="1362">
        <v>0</v>
      </c>
      <c r="J44" s="2762"/>
    </row>
    <row r="45" spans="1:11" ht="108" customHeight="1" x14ac:dyDescent="0.2">
      <c r="A45" s="2760"/>
      <c r="B45" s="2761"/>
      <c r="C45" s="1359" t="s">
        <v>19</v>
      </c>
      <c r="D45" s="1362">
        <v>13301.82</v>
      </c>
      <c r="E45" s="1362">
        <v>13301.82</v>
      </c>
      <c r="F45" s="1362">
        <f t="shared" si="5"/>
        <v>100</v>
      </c>
      <c r="G45" s="2762"/>
      <c r="H45" s="1362">
        <f t="shared" si="10"/>
        <v>13301.82</v>
      </c>
      <c r="I45" s="1362">
        <f t="shared" ref="I45" si="12">H45/D45*100</f>
        <v>100</v>
      </c>
      <c r="J45" s="2762"/>
    </row>
    <row r="46" spans="1:11" ht="31.5" customHeight="1" x14ac:dyDescent="0.2">
      <c r="A46" s="2730" t="s">
        <v>12</v>
      </c>
      <c r="B46" s="2765" t="s">
        <v>1474</v>
      </c>
      <c r="C46" s="1352" t="s">
        <v>15</v>
      </c>
      <c r="D46" s="1355">
        <f>D47</f>
        <v>10191.89</v>
      </c>
      <c r="E46" s="1355">
        <f>E47</f>
        <v>10191.89</v>
      </c>
      <c r="F46" s="1355">
        <f>E46/D46*100</f>
        <v>100</v>
      </c>
      <c r="G46" s="1375"/>
      <c r="H46" s="1355">
        <f>H47</f>
        <v>10191.89</v>
      </c>
      <c r="I46" s="1355">
        <f>H46/D46*100</f>
        <v>100</v>
      </c>
      <c r="J46" s="1375"/>
    </row>
    <row r="47" spans="1:11" ht="96" customHeight="1" x14ac:dyDescent="0.2">
      <c r="A47" s="2732"/>
      <c r="B47" s="2765"/>
      <c r="C47" s="1352" t="s">
        <v>19</v>
      </c>
      <c r="D47" s="1355">
        <f>D48+D49</f>
        <v>10191.89</v>
      </c>
      <c r="E47" s="1355">
        <f>E48+E49</f>
        <v>10191.89</v>
      </c>
      <c r="F47" s="1355">
        <f>E47/D47*100</f>
        <v>100</v>
      </c>
      <c r="G47" s="1375"/>
      <c r="H47" s="1355">
        <f>H48+H49</f>
        <v>10191.89</v>
      </c>
      <c r="I47" s="1355">
        <f>H47/D47*100</f>
        <v>100</v>
      </c>
      <c r="J47" s="1375"/>
    </row>
    <row r="48" spans="1:11" ht="100.5" customHeight="1" x14ac:dyDescent="0.2">
      <c r="A48" s="1377" t="s">
        <v>21</v>
      </c>
      <c r="B48" s="1378" t="s">
        <v>1475</v>
      </c>
      <c r="C48" s="1359" t="s">
        <v>19</v>
      </c>
      <c r="D48" s="1362">
        <f>4689.66</f>
        <v>4689.66</v>
      </c>
      <c r="E48" s="1362">
        <v>4689.66</v>
      </c>
      <c r="F48" s="1362">
        <f>E48/D48*100</f>
        <v>100</v>
      </c>
      <c r="G48" s="1375" t="s">
        <v>2140</v>
      </c>
      <c r="H48" s="1362">
        <v>4689.66</v>
      </c>
      <c r="I48" s="1362">
        <f>H48/D48*100</f>
        <v>100</v>
      </c>
      <c r="J48" s="1375"/>
    </row>
    <row r="49" spans="1:10" ht="102" customHeight="1" x14ac:dyDescent="0.2">
      <c r="A49" s="1379" t="s">
        <v>26</v>
      </c>
      <c r="B49" s="1378" t="s">
        <v>1476</v>
      </c>
      <c r="C49" s="1359" t="s">
        <v>19</v>
      </c>
      <c r="D49" s="1362">
        <v>5502.23</v>
      </c>
      <c r="E49" s="1362">
        <v>5502.23</v>
      </c>
      <c r="F49" s="1362">
        <f>E49/D49*100</f>
        <v>100</v>
      </c>
      <c r="G49" s="1380" t="s">
        <v>2141</v>
      </c>
      <c r="H49" s="1362">
        <v>5502.23</v>
      </c>
      <c r="I49" s="1362">
        <f>H49/D49*100</f>
        <v>100</v>
      </c>
      <c r="J49" s="1380"/>
    </row>
    <row r="50" spans="1:10" ht="21" customHeight="1" x14ac:dyDescent="0.2">
      <c r="A50" s="2766"/>
      <c r="B50" s="2764" t="s">
        <v>91</v>
      </c>
      <c r="C50" s="1352" t="s">
        <v>15</v>
      </c>
      <c r="D50" s="1354">
        <f>D40+D46</f>
        <v>23493.71</v>
      </c>
      <c r="E50" s="1354">
        <f>E51+E52</f>
        <v>23493.71</v>
      </c>
      <c r="F50" s="1355">
        <f t="shared" si="5"/>
        <v>100</v>
      </c>
      <c r="G50" s="2730"/>
      <c r="H50" s="1355">
        <f>H51+H52</f>
        <v>23493.71</v>
      </c>
      <c r="I50" s="1355">
        <f>F50</f>
        <v>100</v>
      </c>
      <c r="J50" s="2730"/>
    </row>
    <row r="51" spans="1:10" ht="79.5" customHeight="1" x14ac:dyDescent="0.2">
      <c r="A51" s="2766"/>
      <c r="B51" s="2764"/>
      <c r="C51" s="1352" t="s">
        <v>16</v>
      </c>
      <c r="D51" s="1354">
        <f>D41</f>
        <v>0</v>
      </c>
      <c r="E51" s="1354">
        <f>E41</f>
        <v>0</v>
      </c>
      <c r="F51" s="1355">
        <v>0</v>
      </c>
      <c r="G51" s="2731"/>
      <c r="H51" s="1355">
        <f t="shared" si="10"/>
        <v>0</v>
      </c>
      <c r="I51" s="1355">
        <v>0</v>
      </c>
      <c r="J51" s="2731"/>
    </row>
    <row r="52" spans="1:10" ht="96.75" customHeight="1" x14ac:dyDescent="0.2">
      <c r="A52" s="2766"/>
      <c r="B52" s="2764"/>
      <c r="C52" s="1352" t="s">
        <v>19</v>
      </c>
      <c r="D52" s="1354">
        <f>D40+D46</f>
        <v>23493.71</v>
      </c>
      <c r="E52" s="1354">
        <f>E42+E47</f>
        <v>23493.71</v>
      </c>
      <c r="F52" s="1355">
        <f t="shared" si="5"/>
        <v>100</v>
      </c>
      <c r="G52" s="2732"/>
      <c r="H52" s="1355">
        <f t="shared" si="10"/>
        <v>23493.71</v>
      </c>
      <c r="I52" s="1355">
        <f t="shared" ref="I52:I54" si="13">H52/D52*100</f>
        <v>100</v>
      </c>
      <c r="J52" s="2732"/>
    </row>
    <row r="53" spans="1:10" ht="28.5" customHeight="1" x14ac:dyDescent="0.2">
      <c r="A53" s="2763"/>
      <c r="B53" s="2764" t="s">
        <v>71</v>
      </c>
      <c r="C53" s="1352" t="s">
        <v>15</v>
      </c>
      <c r="D53" s="1354">
        <f>D55+D54</f>
        <v>37961.339999999997</v>
      </c>
      <c r="E53" s="1354">
        <f>E54+E55</f>
        <v>36673.99</v>
      </c>
      <c r="F53" s="1355">
        <f t="shared" ref="F53:F54" si="14">E53/D53*100</f>
        <v>96.60878672881411</v>
      </c>
      <c r="G53" s="2730"/>
      <c r="H53" s="1355">
        <f>H54+H55</f>
        <v>36673.99</v>
      </c>
      <c r="I53" s="1355">
        <f t="shared" si="13"/>
        <v>96.60878672881411</v>
      </c>
      <c r="J53" s="2730"/>
    </row>
    <row r="54" spans="1:10" ht="74.25" customHeight="1" x14ac:dyDescent="0.2">
      <c r="A54" s="2763"/>
      <c r="B54" s="2764"/>
      <c r="C54" s="1352" t="s">
        <v>16</v>
      </c>
      <c r="D54" s="1381">
        <f>D24+D37+D51</f>
        <v>6503.75</v>
      </c>
      <c r="E54" s="1354">
        <f>E24+E37+E51</f>
        <v>5365.05</v>
      </c>
      <c r="F54" s="1355">
        <f t="shared" si="14"/>
        <v>82.491639438785313</v>
      </c>
      <c r="G54" s="2731"/>
      <c r="H54" s="1354">
        <f>H24+H37+H51</f>
        <v>5365.05</v>
      </c>
      <c r="I54" s="1355">
        <f t="shared" si="13"/>
        <v>82.491639438785313</v>
      </c>
      <c r="J54" s="2731"/>
    </row>
    <row r="55" spans="1:10" ht="99.75" customHeight="1" x14ac:dyDescent="0.2">
      <c r="A55" s="2763"/>
      <c r="B55" s="2764"/>
      <c r="C55" s="1353" t="s">
        <v>19</v>
      </c>
      <c r="D55" s="1355">
        <f>D12+D25+D38+D52</f>
        <v>31457.59</v>
      </c>
      <c r="E55" s="1355">
        <f>E12+E25+E38+E52</f>
        <v>31308.94</v>
      </c>
      <c r="F55" s="1355">
        <f>E55/D55*100</f>
        <v>99.527459032939262</v>
      </c>
      <c r="G55" s="2732"/>
      <c r="H55" s="1355">
        <f>H12+H25+H38+H52</f>
        <v>31308.94</v>
      </c>
      <c r="I55" s="1355">
        <f>H55/D55*100</f>
        <v>99.527459032939262</v>
      </c>
      <c r="J55" s="2732"/>
    </row>
  </sheetData>
  <mergeCells count="44">
    <mergeCell ref="A53:A55"/>
    <mergeCell ref="B53:B55"/>
    <mergeCell ref="G53:G55"/>
    <mergeCell ref="J53:J55"/>
    <mergeCell ref="A46:A47"/>
    <mergeCell ref="B46:B47"/>
    <mergeCell ref="A50:A52"/>
    <mergeCell ref="B50:B52"/>
    <mergeCell ref="G50:G52"/>
    <mergeCell ref="J50:J52"/>
    <mergeCell ref="A40:A42"/>
    <mergeCell ref="B40:B42"/>
    <mergeCell ref="G40:G42"/>
    <mergeCell ref="J40:J42"/>
    <mergeCell ref="A43:A45"/>
    <mergeCell ref="B43:B45"/>
    <mergeCell ref="G43:G45"/>
    <mergeCell ref="J43:J45"/>
    <mergeCell ref="A39:J39"/>
    <mergeCell ref="A26:J26"/>
    <mergeCell ref="A27:A29"/>
    <mergeCell ref="B27:B29"/>
    <mergeCell ref="A30:A32"/>
    <mergeCell ref="B30:B32"/>
    <mergeCell ref="G30:G32"/>
    <mergeCell ref="J30:J32"/>
    <mergeCell ref="A33:A34"/>
    <mergeCell ref="B33:B34"/>
    <mergeCell ref="G33:G34"/>
    <mergeCell ref="A36:A38"/>
    <mergeCell ref="B36:B38"/>
    <mergeCell ref="A19:A21"/>
    <mergeCell ref="B19:B21"/>
    <mergeCell ref="G19:G21"/>
    <mergeCell ref="J19:J21"/>
    <mergeCell ref="A23:A25"/>
    <mergeCell ref="B23:B25"/>
    <mergeCell ref="G23:G25"/>
    <mergeCell ref="A2:J2"/>
    <mergeCell ref="A3:J3"/>
    <mergeCell ref="A7:J7"/>
    <mergeCell ref="A13:J13"/>
    <mergeCell ref="A16:A18"/>
    <mergeCell ref="B16:B18"/>
  </mergeCells>
  <pageMargins left="0.39370078740157483" right="0.39370078740157483" top="0.78740157480314965" bottom="0.31496062992125984" header="0.51181102362204722" footer="0.19685039370078741"/>
  <pageSetup paperSize="9" scale="61" firstPageNumber="77" fitToHeight="0" orientation="landscape" useFirstPageNumber="1" horizontalDpi="4294967293" verticalDpi="300" r:id="rId1"/>
  <headerFooter>
    <oddFooter>&amp;R&amp;"Times New Roman,обычный"&amp;14&amp;P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G26"/>
  <sheetViews>
    <sheetView zoomScale="60" zoomScaleNormal="60" workbookViewId="0">
      <selection activeCell="C11" sqref="C11"/>
    </sheetView>
  </sheetViews>
  <sheetFormatPr defaultRowHeight="12.75" x14ac:dyDescent="0.2"/>
  <cols>
    <col min="1" max="1" width="5.7109375" style="72" customWidth="1"/>
    <col min="2" max="2" width="77.7109375" style="72" customWidth="1"/>
    <col min="3" max="3" width="11.7109375" style="72" customWidth="1"/>
    <col min="4" max="6" width="15.7109375" style="72" customWidth="1"/>
    <col min="7" max="7" width="73.7109375" style="72" customWidth="1"/>
    <col min="8" max="255" width="9.140625" style="72"/>
    <col min="256" max="256" width="5.7109375" style="72" customWidth="1"/>
    <col min="257" max="257" width="37.7109375" style="72" customWidth="1"/>
    <col min="258" max="258" width="11.7109375" style="72" customWidth="1"/>
    <col min="259" max="261" width="15.7109375" style="72" customWidth="1"/>
    <col min="262" max="262" width="30.7109375" style="72" customWidth="1"/>
    <col min="263" max="263" width="15.140625" style="72" customWidth="1"/>
    <col min="264" max="511" width="9.140625" style="72"/>
    <col min="512" max="512" width="5.7109375" style="72" customWidth="1"/>
    <col min="513" max="513" width="37.7109375" style="72" customWidth="1"/>
    <col min="514" max="514" width="11.7109375" style="72" customWidth="1"/>
    <col min="515" max="517" width="15.7109375" style="72" customWidth="1"/>
    <col min="518" max="518" width="30.7109375" style="72" customWidth="1"/>
    <col min="519" max="519" width="15.140625" style="72" customWidth="1"/>
    <col min="520" max="767" width="9.140625" style="72"/>
    <col min="768" max="768" width="5.7109375" style="72" customWidth="1"/>
    <col min="769" max="769" width="37.7109375" style="72" customWidth="1"/>
    <col min="770" max="770" width="11.7109375" style="72" customWidth="1"/>
    <col min="771" max="773" width="15.7109375" style="72" customWidth="1"/>
    <col min="774" max="774" width="30.7109375" style="72" customWidth="1"/>
    <col min="775" max="775" width="15.140625" style="72" customWidth="1"/>
    <col min="776" max="1023" width="9.140625" style="72"/>
    <col min="1024" max="1024" width="5.7109375" style="72" customWidth="1"/>
    <col min="1025" max="1025" width="37.7109375" style="72" customWidth="1"/>
    <col min="1026" max="1026" width="11.7109375" style="72" customWidth="1"/>
    <col min="1027" max="1029" width="15.7109375" style="72" customWidth="1"/>
    <col min="1030" max="1030" width="30.7109375" style="72" customWidth="1"/>
    <col min="1031" max="1031" width="15.140625" style="72" customWidth="1"/>
    <col min="1032" max="1279" width="9.140625" style="72"/>
    <col min="1280" max="1280" width="5.7109375" style="72" customWidth="1"/>
    <col min="1281" max="1281" width="37.7109375" style="72" customWidth="1"/>
    <col min="1282" max="1282" width="11.7109375" style="72" customWidth="1"/>
    <col min="1283" max="1285" width="15.7109375" style="72" customWidth="1"/>
    <col min="1286" max="1286" width="30.7109375" style="72" customWidth="1"/>
    <col min="1287" max="1287" width="15.140625" style="72" customWidth="1"/>
    <col min="1288" max="1535" width="9.140625" style="72"/>
    <col min="1536" max="1536" width="5.7109375" style="72" customWidth="1"/>
    <col min="1537" max="1537" width="37.7109375" style="72" customWidth="1"/>
    <col min="1538" max="1538" width="11.7109375" style="72" customWidth="1"/>
    <col min="1539" max="1541" width="15.7109375" style="72" customWidth="1"/>
    <col min="1542" max="1542" width="30.7109375" style="72" customWidth="1"/>
    <col min="1543" max="1543" width="15.140625" style="72" customWidth="1"/>
    <col min="1544" max="1791" width="9.140625" style="72"/>
    <col min="1792" max="1792" width="5.7109375" style="72" customWidth="1"/>
    <col min="1793" max="1793" width="37.7109375" style="72" customWidth="1"/>
    <col min="1794" max="1794" width="11.7109375" style="72" customWidth="1"/>
    <col min="1795" max="1797" width="15.7109375" style="72" customWidth="1"/>
    <col min="1798" max="1798" width="30.7109375" style="72" customWidth="1"/>
    <col min="1799" max="1799" width="15.140625" style="72" customWidth="1"/>
    <col min="1800" max="2047" width="9.140625" style="72"/>
    <col min="2048" max="2048" width="5.7109375" style="72" customWidth="1"/>
    <col min="2049" max="2049" width="37.7109375" style="72" customWidth="1"/>
    <col min="2050" max="2050" width="11.7109375" style="72" customWidth="1"/>
    <col min="2051" max="2053" width="15.7109375" style="72" customWidth="1"/>
    <col min="2054" max="2054" width="30.7109375" style="72" customWidth="1"/>
    <col min="2055" max="2055" width="15.140625" style="72" customWidth="1"/>
    <col min="2056" max="2303" width="9.140625" style="72"/>
    <col min="2304" max="2304" width="5.7109375" style="72" customWidth="1"/>
    <col min="2305" max="2305" width="37.7109375" style="72" customWidth="1"/>
    <col min="2306" max="2306" width="11.7109375" style="72" customWidth="1"/>
    <col min="2307" max="2309" width="15.7109375" style="72" customWidth="1"/>
    <col min="2310" max="2310" width="30.7109375" style="72" customWidth="1"/>
    <col min="2311" max="2311" width="15.140625" style="72" customWidth="1"/>
    <col min="2312" max="2559" width="9.140625" style="72"/>
    <col min="2560" max="2560" width="5.7109375" style="72" customWidth="1"/>
    <col min="2561" max="2561" width="37.7109375" style="72" customWidth="1"/>
    <col min="2562" max="2562" width="11.7109375" style="72" customWidth="1"/>
    <col min="2563" max="2565" width="15.7109375" style="72" customWidth="1"/>
    <col min="2566" max="2566" width="30.7109375" style="72" customWidth="1"/>
    <col min="2567" max="2567" width="15.140625" style="72" customWidth="1"/>
    <col min="2568" max="2815" width="9.140625" style="72"/>
    <col min="2816" max="2816" width="5.7109375" style="72" customWidth="1"/>
    <col min="2817" max="2817" width="37.7109375" style="72" customWidth="1"/>
    <col min="2818" max="2818" width="11.7109375" style="72" customWidth="1"/>
    <col min="2819" max="2821" width="15.7109375" style="72" customWidth="1"/>
    <col min="2822" max="2822" width="30.7109375" style="72" customWidth="1"/>
    <col min="2823" max="2823" width="15.140625" style="72" customWidth="1"/>
    <col min="2824" max="3071" width="9.140625" style="72"/>
    <col min="3072" max="3072" width="5.7109375" style="72" customWidth="1"/>
    <col min="3073" max="3073" width="37.7109375" style="72" customWidth="1"/>
    <col min="3074" max="3074" width="11.7109375" style="72" customWidth="1"/>
    <col min="3075" max="3077" width="15.7109375" style="72" customWidth="1"/>
    <col min="3078" max="3078" width="30.7109375" style="72" customWidth="1"/>
    <col min="3079" max="3079" width="15.140625" style="72" customWidth="1"/>
    <col min="3080" max="3327" width="9.140625" style="72"/>
    <col min="3328" max="3328" width="5.7109375" style="72" customWidth="1"/>
    <col min="3329" max="3329" width="37.7109375" style="72" customWidth="1"/>
    <col min="3330" max="3330" width="11.7109375" style="72" customWidth="1"/>
    <col min="3331" max="3333" width="15.7109375" style="72" customWidth="1"/>
    <col min="3334" max="3334" width="30.7109375" style="72" customWidth="1"/>
    <col min="3335" max="3335" width="15.140625" style="72" customWidth="1"/>
    <col min="3336" max="3583" width="9.140625" style="72"/>
    <col min="3584" max="3584" width="5.7109375" style="72" customWidth="1"/>
    <col min="3585" max="3585" width="37.7109375" style="72" customWidth="1"/>
    <col min="3586" max="3586" width="11.7109375" style="72" customWidth="1"/>
    <col min="3587" max="3589" width="15.7109375" style="72" customWidth="1"/>
    <col min="3590" max="3590" width="30.7109375" style="72" customWidth="1"/>
    <col min="3591" max="3591" width="15.140625" style="72" customWidth="1"/>
    <col min="3592" max="3839" width="9.140625" style="72"/>
    <col min="3840" max="3840" width="5.7109375" style="72" customWidth="1"/>
    <col min="3841" max="3841" width="37.7109375" style="72" customWidth="1"/>
    <col min="3842" max="3842" width="11.7109375" style="72" customWidth="1"/>
    <col min="3843" max="3845" width="15.7109375" style="72" customWidth="1"/>
    <col min="3846" max="3846" width="30.7109375" style="72" customWidth="1"/>
    <col min="3847" max="3847" width="15.140625" style="72" customWidth="1"/>
    <col min="3848" max="4095" width="9.140625" style="72"/>
    <col min="4096" max="4096" width="5.7109375" style="72" customWidth="1"/>
    <col min="4097" max="4097" width="37.7109375" style="72" customWidth="1"/>
    <col min="4098" max="4098" width="11.7109375" style="72" customWidth="1"/>
    <col min="4099" max="4101" width="15.7109375" style="72" customWidth="1"/>
    <col min="4102" max="4102" width="30.7109375" style="72" customWidth="1"/>
    <col min="4103" max="4103" width="15.140625" style="72" customWidth="1"/>
    <col min="4104" max="4351" width="9.140625" style="72"/>
    <col min="4352" max="4352" width="5.7109375" style="72" customWidth="1"/>
    <col min="4353" max="4353" width="37.7109375" style="72" customWidth="1"/>
    <col min="4354" max="4354" width="11.7109375" style="72" customWidth="1"/>
    <col min="4355" max="4357" width="15.7109375" style="72" customWidth="1"/>
    <col min="4358" max="4358" width="30.7109375" style="72" customWidth="1"/>
    <col min="4359" max="4359" width="15.140625" style="72" customWidth="1"/>
    <col min="4360" max="4607" width="9.140625" style="72"/>
    <col min="4608" max="4608" width="5.7109375" style="72" customWidth="1"/>
    <col min="4609" max="4609" width="37.7109375" style="72" customWidth="1"/>
    <col min="4610" max="4610" width="11.7109375" style="72" customWidth="1"/>
    <col min="4611" max="4613" width="15.7109375" style="72" customWidth="1"/>
    <col min="4614" max="4614" width="30.7109375" style="72" customWidth="1"/>
    <col min="4615" max="4615" width="15.140625" style="72" customWidth="1"/>
    <col min="4616" max="4863" width="9.140625" style="72"/>
    <col min="4864" max="4864" width="5.7109375" style="72" customWidth="1"/>
    <col min="4865" max="4865" width="37.7109375" style="72" customWidth="1"/>
    <col min="4866" max="4866" width="11.7109375" style="72" customWidth="1"/>
    <col min="4867" max="4869" width="15.7109375" style="72" customWidth="1"/>
    <col min="4870" max="4870" width="30.7109375" style="72" customWidth="1"/>
    <col min="4871" max="4871" width="15.140625" style="72" customWidth="1"/>
    <col min="4872" max="5119" width="9.140625" style="72"/>
    <col min="5120" max="5120" width="5.7109375" style="72" customWidth="1"/>
    <col min="5121" max="5121" width="37.7109375" style="72" customWidth="1"/>
    <col min="5122" max="5122" width="11.7109375" style="72" customWidth="1"/>
    <col min="5123" max="5125" width="15.7109375" style="72" customWidth="1"/>
    <col min="5126" max="5126" width="30.7109375" style="72" customWidth="1"/>
    <col min="5127" max="5127" width="15.140625" style="72" customWidth="1"/>
    <col min="5128" max="5375" width="9.140625" style="72"/>
    <col min="5376" max="5376" width="5.7109375" style="72" customWidth="1"/>
    <col min="5377" max="5377" width="37.7109375" style="72" customWidth="1"/>
    <col min="5378" max="5378" width="11.7109375" style="72" customWidth="1"/>
    <col min="5379" max="5381" width="15.7109375" style="72" customWidth="1"/>
    <col min="5382" max="5382" width="30.7109375" style="72" customWidth="1"/>
    <col min="5383" max="5383" width="15.140625" style="72" customWidth="1"/>
    <col min="5384" max="5631" width="9.140625" style="72"/>
    <col min="5632" max="5632" width="5.7109375" style="72" customWidth="1"/>
    <col min="5633" max="5633" width="37.7109375" style="72" customWidth="1"/>
    <col min="5634" max="5634" width="11.7109375" style="72" customWidth="1"/>
    <col min="5635" max="5637" width="15.7109375" style="72" customWidth="1"/>
    <col min="5638" max="5638" width="30.7109375" style="72" customWidth="1"/>
    <col min="5639" max="5639" width="15.140625" style="72" customWidth="1"/>
    <col min="5640" max="5887" width="9.140625" style="72"/>
    <col min="5888" max="5888" width="5.7109375" style="72" customWidth="1"/>
    <col min="5889" max="5889" width="37.7109375" style="72" customWidth="1"/>
    <col min="5890" max="5890" width="11.7109375" style="72" customWidth="1"/>
    <col min="5891" max="5893" width="15.7109375" style="72" customWidth="1"/>
    <col min="5894" max="5894" width="30.7109375" style="72" customWidth="1"/>
    <col min="5895" max="5895" width="15.140625" style="72" customWidth="1"/>
    <col min="5896" max="6143" width="9.140625" style="72"/>
    <col min="6144" max="6144" width="5.7109375" style="72" customWidth="1"/>
    <col min="6145" max="6145" width="37.7109375" style="72" customWidth="1"/>
    <col min="6146" max="6146" width="11.7109375" style="72" customWidth="1"/>
    <col min="6147" max="6149" width="15.7109375" style="72" customWidth="1"/>
    <col min="6150" max="6150" width="30.7109375" style="72" customWidth="1"/>
    <col min="6151" max="6151" width="15.140625" style="72" customWidth="1"/>
    <col min="6152" max="6399" width="9.140625" style="72"/>
    <col min="6400" max="6400" width="5.7109375" style="72" customWidth="1"/>
    <col min="6401" max="6401" width="37.7109375" style="72" customWidth="1"/>
    <col min="6402" max="6402" width="11.7109375" style="72" customWidth="1"/>
    <col min="6403" max="6405" width="15.7109375" style="72" customWidth="1"/>
    <col min="6406" max="6406" width="30.7109375" style="72" customWidth="1"/>
    <col min="6407" max="6407" width="15.140625" style="72" customWidth="1"/>
    <col min="6408" max="6655" width="9.140625" style="72"/>
    <col min="6656" max="6656" width="5.7109375" style="72" customWidth="1"/>
    <col min="6657" max="6657" width="37.7109375" style="72" customWidth="1"/>
    <col min="6658" max="6658" width="11.7109375" style="72" customWidth="1"/>
    <col min="6659" max="6661" width="15.7109375" style="72" customWidth="1"/>
    <col min="6662" max="6662" width="30.7109375" style="72" customWidth="1"/>
    <col min="6663" max="6663" width="15.140625" style="72" customWidth="1"/>
    <col min="6664" max="6911" width="9.140625" style="72"/>
    <col min="6912" max="6912" width="5.7109375" style="72" customWidth="1"/>
    <col min="6913" max="6913" width="37.7109375" style="72" customWidth="1"/>
    <col min="6914" max="6914" width="11.7109375" style="72" customWidth="1"/>
    <col min="6915" max="6917" width="15.7109375" style="72" customWidth="1"/>
    <col min="6918" max="6918" width="30.7109375" style="72" customWidth="1"/>
    <col min="6919" max="6919" width="15.140625" style="72" customWidth="1"/>
    <col min="6920" max="7167" width="9.140625" style="72"/>
    <col min="7168" max="7168" width="5.7109375" style="72" customWidth="1"/>
    <col min="7169" max="7169" width="37.7109375" style="72" customWidth="1"/>
    <col min="7170" max="7170" width="11.7109375" style="72" customWidth="1"/>
    <col min="7171" max="7173" width="15.7109375" style="72" customWidth="1"/>
    <col min="7174" max="7174" width="30.7109375" style="72" customWidth="1"/>
    <col min="7175" max="7175" width="15.140625" style="72" customWidth="1"/>
    <col min="7176" max="7423" width="9.140625" style="72"/>
    <col min="7424" max="7424" width="5.7109375" style="72" customWidth="1"/>
    <col min="7425" max="7425" width="37.7109375" style="72" customWidth="1"/>
    <col min="7426" max="7426" width="11.7109375" style="72" customWidth="1"/>
    <col min="7427" max="7429" width="15.7109375" style="72" customWidth="1"/>
    <col min="7430" max="7430" width="30.7109375" style="72" customWidth="1"/>
    <col min="7431" max="7431" width="15.140625" style="72" customWidth="1"/>
    <col min="7432" max="7679" width="9.140625" style="72"/>
    <col min="7680" max="7680" width="5.7109375" style="72" customWidth="1"/>
    <col min="7681" max="7681" width="37.7109375" style="72" customWidth="1"/>
    <col min="7682" max="7682" width="11.7109375" style="72" customWidth="1"/>
    <col min="7683" max="7685" width="15.7109375" style="72" customWidth="1"/>
    <col min="7686" max="7686" width="30.7109375" style="72" customWidth="1"/>
    <col min="7687" max="7687" width="15.140625" style="72" customWidth="1"/>
    <col min="7688" max="7935" width="9.140625" style="72"/>
    <col min="7936" max="7936" width="5.7109375" style="72" customWidth="1"/>
    <col min="7937" max="7937" width="37.7109375" style="72" customWidth="1"/>
    <col min="7938" max="7938" width="11.7109375" style="72" customWidth="1"/>
    <col min="7939" max="7941" width="15.7109375" style="72" customWidth="1"/>
    <col min="7942" max="7942" width="30.7109375" style="72" customWidth="1"/>
    <col min="7943" max="7943" width="15.140625" style="72" customWidth="1"/>
    <col min="7944" max="8191" width="9.140625" style="72"/>
    <col min="8192" max="8192" width="5.7109375" style="72" customWidth="1"/>
    <col min="8193" max="8193" width="37.7109375" style="72" customWidth="1"/>
    <col min="8194" max="8194" width="11.7109375" style="72" customWidth="1"/>
    <col min="8195" max="8197" width="15.7109375" style="72" customWidth="1"/>
    <col min="8198" max="8198" width="30.7109375" style="72" customWidth="1"/>
    <col min="8199" max="8199" width="15.140625" style="72" customWidth="1"/>
    <col min="8200" max="8447" width="9.140625" style="72"/>
    <col min="8448" max="8448" width="5.7109375" style="72" customWidth="1"/>
    <col min="8449" max="8449" width="37.7109375" style="72" customWidth="1"/>
    <col min="8450" max="8450" width="11.7109375" style="72" customWidth="1"/>
    <col min="8451" max="8453" width="15.7109375" style="72" customWidth="1"/>
    <col min="8454" max="8454" width="30.7109375" style="72" customWidth="1"/>
    <col min="8455" max="8455" width="15.140625" style="72" customWidth="1"/>
    <col min="8456" max="8703" width="9.140625" style="72"/>
    <col min="8704" max="8704" width="5.7109375" style="72" customWidth="1"/>
    <col min="8705" max="8705" width="37.7109375" style="72" customWidth="1"/>
    <col min="8706" max="8706" width="11.7109375" style="72" customWidth="1"/>
    <col min="8707" max="8709" width="15.7109375" style="72" customWidth="1"/>
    <col min="8710" max="8710" width="30.7109375" style="72" customWidth="1"/>
    <col min="8711" max="8711" width="15.140625" style="72" customWidth="1"/>
    <col min="8712" max="8959" width="9.140625" style="72"/>
    <col min="8960" max="8960" width="5.7109375" style="72" customWidth="1"/>
    <col min="8961" max="8961" width="37.7109375" style="72" customWidth="1"/>
    <col min="8962" max="8962" width="11.7109375" style="72" customWidth="1"/>
    <col min="8963" max="8965" width="15.7109375" style="72" customWidth="1"/>
    <col min="8966" max="8966" width="30.7109375" style="72" customWidth="1"/>
    <col min="8967" max="8967" width="15.140625" style="72" customWidth="1"/>
    <col min="8968" max="9215" width="9.140625" style="72"/>
    <col min="9216" max="9216" width="5.7109375" style="72" customWidth="1"/>
    <col min="9217" max="9217" width="37.7109375" style="72" customWidth="1"/>
    <col min="9218" max="9218" width="11.7109375" style="72" customWidth="1"/>
    <col min="9219" max="9221" width="15.7109375" style="72" customWidth="1"/>
    <col min="9222" max="9222" width="30.7109375" style="72" customWidth="1"/>
    <col min="9223" max="9223" width="15.140625" style="72" customWidth="1"/>
    <col min="9224" max="9471" width="9.140625" style="72"/>
    <col min="9472" max="9472" width="5.7109375" style="72" customWidth="1"/>
    <col min="9473" max="9473" width="37.7109375" style="72" customWidth="1"/>
    <col min="9474" max="9474" width="11.7109375" style="72" customWidth="1"/>
    <col min="9475" max="9477" width="15.7109375" style="72" customWidth="1"/>
    <col min="9478" max="9478" width="30.7109375" style="72" customWidth="1"/>
    <col min="9479" max="9479" width="15.140625" style="72" customWidth="1"/>
    <col min="9480" max="9727" width="9.140625" style="72"/>
    <col min="9728" max="9728" width="5.7109375" style="72" customWidth="1"/>
    <col min="9729" max="9729" width="37.7109375" style="72" customWidth="1"/>
    <col min="9730" max="9730" width="11.7109375" style="72" customWidth="1"/>
    <col min="9731" max="9733" width="15.7109375" style="72" customWidth="1"/>
    <col min="9734" max="9734" width="30.7109375" style="72" customWidth="1"/>
    <col min="9735" max="9735" width="15.140625" style="72" customWidth="1"/>
    <col min="9736" max="9983" width="9.140625" style="72"/>
    <col min="9984" max="9984" width="5.7109375" style="72" customWidth="1"/>
    <col min="9985" max="9985" width="37.7109375" style="72" customWidth="1"/>
    <col min="9986" max="9986" width="11.7109375" style="72" customWidth="1"/>
    <col min="9987" max="9989" width="15.7109375" style="72" customWidth="1"/>
    <col min="9990" max="9990" width="30.7109375" style="72" customWidth="1"/>
    <col min="9991" max="9991" width="15.140625" style="72" customWidth="1"/>
    <col min="9992" max="10239" width="9.140625" style="72"/>
    <col min="10240" max="10240" width="5.7109375" style="72" customWidth="1"/>
    <col min="10241" max="10241" width="37.7109375" style="72" customWidth="1"/>
    <col min="10242" max="10242" width="11.7109375" style="72" customWidth="1"/>
    <col min="10243" max="10245" width="15.7109375" style="72" customWidth="1"/>
    <col min="10246" max="10246" width="30.7109375" style="72" customWidth="1"/>
    <col min="10247" max="10247" width="15.140625" style="72" customWidth="1"/>
    <col min="10248" max="10495" width="9.140625" style="72"/>
    <col min="10496" max="10496" width="5.7109375" style="72" customWidth="1"/>
    <col min="10497" max="10497" width="37.7109375" style="72" customWidth="1"/>
    <col min="10498" max="10498" width="11.7109375" style="72" customWidth="1"/>
    <col min="10499" max="10501" width="15.7109375" style="72" customWidth="1"/>
    <col min="10502" max="10502" width="30.7109375" style="72" customWidth="1"/>
    <col min="10503" max="10503" width="15.140625" style="72" customWidth="1"/>
    <col min="10504" max="10751" width="9.140625" style="72"/>
    <col min="10752" max="10752" width="5.7109375" style="72" customWidth="1"/>
    <col min="10753" max="10753" width="37.7109375" style="72" customWidth="1"/>
    <col min="10754" max="10754" width="11.7109375" style="72" customWidth="1"/>
    <col min="10755" max="10757" width="15.7109375" style="72" customWidth="1"/>
    <col min="10758" max="10758" width="30.7109375" style="72" customWidth="1"/>
    <col min="10759" max="10759" width="15.140625" style="72" customWidth="1"/>
    <col min="10760" max="11007" width="9.140625" style="72"/>
    <col min="11008" max="11008" width="5.7109375" style="72" customWidth="1"/>
    <col min="11009" max="11009" width="37.7109375" style="72" customWidth="1"/>
    <col min="11010" max="11010" width="11.7109375" style="72" customWidth="1"/>
    <col min="11011" max="11013" width="15.7109375" style="72" customWidth="1"/>
    <col min="11014" max="11014" width="30.7109375" style="72" customWidth="1"/>
    <col min="11015" max="11015" width="15.140625" style="72" customWidth="1"/>
    <col min="11016" max="11263" width="9.140625" style="72"/>
    <col min="11264" max="11264" width="5.7109375" style="72" customWidth="1"/>
    <col min="11265" max="11265" width="37.7109375" style="72" customWidth="1"/>
    <col min="11266" max="11266" width="11.7109375" style="72" customWidth="1"/>
    <col min="11267" max="11269" width="15.7109375" style="72" customWidth="1"/>
    <col min="11270" max="11270" width="30.7109375" style="72" customWidth="1"/>
    <col min="11271" max="11271" width="15.140625" style="72" customWidth="1"/>
    <col min="11272" max="11519" width="9.140625" style="72"/>
    <col min="11520" max="11520" width="5.7109375" style="72" customWidth="1"/>
    <col min="11521" max="11521" width="37.7109375" style="72" customWidth="1"/>
    <col min="11522" max="11522" width="11.7109375" style="72" customWidth="1"/>
    <col min="11523" max="11525" width="15.7109375" style="72" customWidth="1"/>
    <col min="11526" max="11526" width="30.7109375" style="72" customWidth="1"/>
    <col min="11527" max="11527" width="15.140625" style="72" customWidth="1"/>
    <col min="11528" max="11775" width="9.140625" style="72"/>
    <col min="11776" max="11776" width="5.7109375" style="72" customWidth="1"/>
    <col min="11777" max="11777" width="37.7109375" style="72" customWidth="1"/>
    <col min="11778" max="11778" width="11.7109375" style="72" customWidth="1"/>
    <col min="11779" max="11781" width="15.7109375" style="72" customWidth="1"/>
    <col min="11782" max="11782" width="30.7109375" style="72" customWidth="1"/>
    <col min="11783" max="11783" width="15.140625" style="72" customWidth="1"/>
    <col min="11784" max="12031" width="9.140625" style="72"/>
    <col min="12032" max="12032" width="5.7109375" style="72" customWidth="1"/>
    <col min="12033" max="12033" width="37.7109375" style="72" customWidth="1"/>
    <col min="12034" max="12034" width="11.7109375" style="72" customWidth="1"/>
    <col min="12035" max="12037" width="15.7109375" style="72" customWidth="1"/>
    <col min="12038" max="12038" width="30.7109375" style="72" customWidth="1"/>
    <col min="12039" max="12039" width="15.140625" style="72" customWidth="1"/>
    <col min="12040" max="12287" width="9.140625" style="72"/>
    <col min="12288" max="12288" width="5.7109375" style="72" customWidth="1"/>
    <col min="12289" max="12289" width="37.7109375" style="72" customWidth="1"/>
    <col min="12290" max="12290" width="11.7109375" style="72" customWidth="1"/>
    <col min="12291" max="12293" width="15.7109375" style="72" customWidth="1"/>
    <col min="12294" max="12294" width="30.7109375" style="72" customWidth="1"/>
    <col min="12295" max="12295" width="15.140625" style="72" customWidth="1"/>
    <col min="12296" max="12543" width="9.140625" style="72"/>
    <col min="12544" max="12544" width="5.7109375" style="72" customWidth="1"/>
    <col min="12545" max="12545" width="37.7109375" style="72" customWidth="1"/>
    <col min="12546" max="12546" width="11.7109375" style="72" customWidth="1"/>
    <col min="12547" max="12549" width="15.7109375" style="72" customWidth="1"/>
    <col min="12550" max="12550" width="30.7109375" style="72" customWidth="1"/>
    <col min="12551" max="12551" width="15.140625" style="72" customWidth="1"/>
    <col min="12552" max="12799" width="9.140625" style="72"/>
    <col min="12800" max="12800" width="5.7109375" style="72" customWidth="1"/>
    <col min="12801" max="12801" width="37.7109375" style="72" customWidth="1"/>
    <col min="12802" max="12802" width="11.7109375" style="72" customWidth="1"/>
    <col min="12803" max="12805" width="15.7109375" style="72" customWidth="1"/>
    <col min="12806" max="12806" width="30.7109375" style="72" customWidth="1"/>
    <col min="12807" max="12807" width="15.140625" style="72" customWidth="1"/>
    <col min="12808" max="13055" width="9.140625" style="72"/>
    <col min="13056" max="13056" width="5.7109375" style="72" customWidth="1"/>
    <col min="13057" max="13057" width="37.7109375" style="72" customWidth="1"/>
    <col min="13058" max="13058" width="11.7109375" style="72" customWidth="1"/>
    <col min="13059" max="13061" width="15.7109375" style="72" customWidth="1"/>
    <col min="13062" max="13062" width="30.7109375" style="72" customWidth="1"/>
    <col min="13063" max="13063" width="15.140625" style="72" customWidth="1"/>
    <col min="13064" max="13311" width="9.140625" style="72"/>
    <col min="13312" max="13312" width="5.7109375" style="72" customWidth="1"/>
    <col min="13313" max="13313" width="37.7109375" style="72" customWidth="1"/>
    <col min="13314" max="13314" width="11.7109375" style="72" customWidth="1"/>
    <col min="13315" max="13317" width="15.7109375" style="72" customWidth="1"/>
    <col min="13318" max="13318" width="30.7109375" style="72" customWidth="1"/>
    <col min="13319" max="13319" width="15.140625" style="72" customWidth="1"/>
    <col min="13320" max="13567" width="9.140625" style="72"/>
    <col min="13568" max="13568" width="5.7109375" style="72" customWidth="1"/>
    <col min="13569" max="13569" width="37.7109375" style="72" customWidth="1"/>
    <col min="13570" max="13570" width="11.7109375" style="72" customWidth="1"/>
    <col min="13571" max="13573" width="15.7109375" style="72" customWidth="1"/>
    <col min="13574" max="13574" width="30.7109375" style="72" customWidth="1"/>
    <col min="13575" max="13575" width="15.140625" style="72" customWidth="1"/>
    <col min="13576" max="13823" width="9.140625" style="72"/>
    <col min="13824" max="13824" width="5.7109375" style="72" customWidth="1"/>
    <col min="13825" max="13825" width="37.7109375" style="72" customWidth="1"/>
    <col min="13826" max="13826" width="11.7109375" style="72" customWidth="1"/>
    <col min="13827" max="13829" width="15.7109375" style="72" customWidth="1"/>
    <col min="13830" max="13830" width="30.7109375" style="72" customWidth="1"/>
    <col min="13831" max="13831" width="15.140625" style="72" customWidth="1"/>
    <col min="13832" max="14079" width="9.140625" style="72"/>
    <col min="14080" max="14080" width="5.7109375" style="72" customWidth="1"/>
    <col min="14081" max="14081" width="37.7109375" style="72" customWidth="1"/>
    <col min="14082" max="14082" width="11.7109375" style="72" customWidth="1"/>
    <col min="14083" max="14085" width="15.7109375" style="72" customWidth="1"/>
    <col min="14086" max="14086" width="30.7109375" style="72" customWidth="1"/>
    <col min="14087" max="14087" width="15.140625" style="72" customWidth="1"/>
    <col min="14088" max="14335" width="9.140625" style="72"/>
    <col min="14336" max="14336" width="5.7109375" style="72" customWidth="1"/>
    <col min="14337" max="14337" width="37.7109375" style="72" customWidth="1"/>
    <col min="14338" max="14338" width="11.7109375" style="72" customWidth="1"/>
    <col min="14339" max="14341" width="15.7109375" style="72" customWidth="1"/>
    <col min="14342" max="14342" width="30.7109375" style="72" customWidth="1"/>
    <col min="14343" max="14343" width="15.140625" style="72" customWidth="1"/>
    <col min="14344" max="14591" width="9.140625" style="72"/>
    <col min="14592" max="14592" width="5.7109375" style="72" customWidth="1"/>
    <col min="14593" max="14593" width="37.7109375" style="72" customWidth="1"/>
    <col min="14594" max="14594" width="11.7109375" style="72" customWidth="1"/>
    <col min="14595" max="14597" width="15.7109375" style="72" customWidth="1"/>
    <col min="14598" max="14598" width="30.7109375" style="72" customWidth="1"/>
    <col min="14599" max="14599" width="15.140625" style="72" customWidth="1"/>
    <col min="14600" max="14847" width="9.140625" style="72"/>
    <col min="14848" max="14848" width="5.7109375" style="72" customWidth="1"/>
    <col min="14849" max="14849" width="37.7109375" style="72" customWidth="1"/>
    <col min="14850" max="14850" width="11.7109375" style="72" customWidth="1"/>
    <col min="14851" max="14853" width="15.7109375" style="72" customWidth="1"/>
    <col min="14854" max="14854" width="30.7109375" style="72" customWidth="1"/>
    <col min="14855" max="14855" width="15.140625" style="72" customWidth="1"/>
    <col min="14856" max="15103" width="9.140625" style="72"/>
    <col min="15104" max="15104" width="5.7109375" style="72" customWidth="1"/>
    <col min="15105" max="15105" width="37.7109375" style="72" customWidth="1"/>
    <col min="15106" max="15106" width="11.7109375" style="72" customWidth="1"/>
    <col min="15107" max="15109" width="15.7109375" style="72" customWidth="1"/>
    <col min="15110" max="15110" width="30.7109375" style="72" customWidth="1"/>
    <col min="15111" max="15111" width="15.140625" style="72" customWidth="1"/>
    <col min="15112" max="15359" width="9.140625" style="72"/>
    <col min="15360" max="15360" width="5.7109375" style="72" customWidth="1"/>
    <col min="15361" max="15361" width="37.7109375" style="72" customWidth="1"/>
    <col min="15362" max="15362" width="11.7109375" style="72" customWidth="1"/>
    <col min="15363" max="15365" width="15.7109375" style="72" customWidth="1"/>
    <col min="15366" max="15366" width="30.7109375" style="72" customWidth="1"/>
    <col min="15367" max="15367" width="15.140625" style="72" customWidth="1"/>
    <col min="15368" max="15615" width="9.140625" style="72"/>
    <col min="15616" max="15616" width="5.7109375" style="72" customWidth="1"/>
    <col min="15617" max="15617" width="37.7109375" style="72" customWidth="1"/>
    <col min="15618" max="15618" width="11.7109375" style="72" customWidth="1"/>
    <col min="15619" max="15621" width="15.7109375" style="72" customWidth="1"/>
    <col min="15622" max="15622" width="30.7109375" style="72" customWidth="1"/>
    <col min="15623" max="15623" width="15.140625" style="72" customWidth="1"/>
    <col min="15624" max="15871" width="9.140625" style="72"/>
    <col min="15872" max="15872" width="5.7109375" style="72" customWidth="1"/>
    <col min="15873" max="15873" width="37.7109375" style="72" customWidth="1"/>
    <col min="15874" max="15874" width="11.7109375" style="72" customWidth="1"/>
    <col min="15875" max="15877" width="15.7109375" style="72" customWidth="1"/>
    <col min="15878" max="15878" width="30.7109375" style="72" customWidth="1"/>
    <col min="15879" max="15879" width="15.140625" style="72" customWidth="1"/>
    <col min="15880" max="16127" width="9.140625" style="72"/>
    <col min="16128" max="16128" width="5.7109375" style="72" customWidth="1"/>
    <col min="16129" max="16129" width="37.7109375" style="72" customWidth="1"/>
    <col min="16130" max="16130" width="11.7109375" style="72" customWidth="1"/>
    <col min="16131" max="16133" width="15.7109375" style="72" customWidth="1"/>
    <col min="16134" max="16134" width="30.7109375" style="72" customWidth="1"/>
    <col min="16135" max="16135" width="15.140625" style="72" customWidth="1"/>
    <col min="16136" max="16384" width="9.140625" style="72"/>
  </cols>
  <sheetData>
    <row r="1" spans="1:7" ht="18" customHeight="1" x14ac:dyDescent="0.3">
      <c r="A1" s="616"/>
      <c r="B1" s="617"/>
      <c r="C1" s="617"/>
      <c r="D1" s="617"/>
      <c r="E1" s="617"/>
      <c r="F1" s="617"/>
      <c r="G1" s="1386" t="s">
        <v>2142</v>
      </c>
    </row>
    <row r="2" spans="1:7" ht="18.75" x14ac:dyDescent="0.2">
      <c r="A2" s="2770" t="s">
        <v>1661</v>
      </c>
      <c r="B2" s="2770"/>
      <c r="C2" s="2770"/>
      <c r="D2" s="2770"/>
      <c r="E2" s="2770"/>
      <c r="F2" s="2770"/>
      <c r="G2" s="2770"/>
    </row>
    <row r="3" spans="1:7" ht="18.75" x14ac:dyDescent="0.2">
      <c r="A3" s="2771" t="s">
        <v>2143</v>
      </c>
      <c r="B3" s="2771"/>
      <c r="C3" s="2771"/>
      <c r="D3" s="2771"/>
      <c r="E3" s="2771"/>
      <c r="F3" s="2771"/>
      <c r="G3" s="2771"/>
    </row>
    <row r="4" spans="1:7" ht="18.75" x14ac:dyDescent="0.3">
      <c r="A4" s="2772" t="s">
        <v>1634</v>
      </c>
      <c r="B4" s="2772"/>
      <c r="C4" s="2772"/>
      <c r="D4" s="2772"/>
      <c r="E4" s="2772"/>
      <c r="F4" s="2772"/>
      <c r="G4" s="2772"/>
    </row>
    <row r="5" spans="1:7" ht="11.25" customHeight="1" x14ac:dyDescent="0.2">
      <c r="A5" s="1387"/>
      <c r="B5" s="1387"/>
      <c r="C5" s="1387"/>
      <c r="D5" s="1387"/>
      <c r="E5" s="1387"/>
      <c r="F5" s="1388"/>
      <c r="G5" s="1387"/>
    </row>
    <row r="6" spans="1:7" ht="131.25" customHeight="1" x14ac:dyDescent="0.2">
      <c r="A6" s="1317" t="s">
        <v>1</v>
      </c>
      <c r="B6" s="1317" t="s">
        <v>1662</v>
      </c>
      <c r="C6" s="1317" t="s">
        <v>1663</v>
      </c>
      <c r="D6" s="1317" t="s">
        <v>2144</v>
      </c>
      <c r="E6" s="1317" t="s">
        <v>2447</v>
      </c>
      <c r="F6" s="1317" t="s">
        <v>1796</v>
      </c>
      <c r="G6" s="1317" t="s">
        <v>1787</v>
      </c>
    </row>
    <row r="7" spans="1:7" ht="18.75" x14ac:dyDescent="0.2">
      <c r="A7" s="1389">
        <v>1</v>
      </c>
      <c r="B7" s="1389">
        <v>2</v>
      </c>
      <c r="C7" s="1389">
        <v>3</v>
      </c>
      <c r="D7" s="1389">
        <v>4</v>
      </c>
      <c r="E7" s="1389">
        <v>5</v>
      </c>
      <c r="F7" s="1389">
        <v>6</v>
      </c>
      <c r="G7" s="1389">
        <v>7</v>
      </c>
    </row>
    <row r="8" spans="1:7" ht="24" customHeight="1" x14ac:dyDescent="0.2">
      <c r="A8" s="1390">
        <v>1</v>
      </c>
      <c r="B8" s="2773" t="s">
        <v>2145</v>
      </c>
      <c r="C8" s="2773"/>
      <c r="D8" s="2773"/>
      <c r="E8" s="2773"/>
      <c r="F8" s="2773"/>
      <c r="G8" s="2773"/>
    </row>
    <row r="9" spans="1:7" ht="46.5" customHeight="1" x14ac:dyDescent="0.2">
      <c r="A9" s="1391" t="s">
        <v>21</v>
      </c>
      <c r="B9" s="1392" t="s">
        <v>2146</v>
      </c>
      <c r="C9" s="1317" t="s">
        <v>1791</v>
      </c>
      <c r="D9" s="1393">
        <v>2</v>
      </c>
      <c r="E9" s="1393">
        <v>2</v>
      </c>
      <c r="F9" s="1393">
        <v>2</v>
      </c>
      <c r="G9" s="1392" t="s">
        <v>2147</v>
      </c>
    </row>
    <row r="10" spans="1:7" ht="23.25" customHeight="1" x14ac:dyDescent="0.2">
      <c r="A10" s="1391">
        <v>2</v>
      </c>
      <c r="B10" s="2774" t="s">
        <v>2148</v>
      </c>
      <c r="C10" s="2774"/>
      <c r="D10" s="2774"/>
      <c r="E10" s="2774"/>
      <c r="F10" s="2774"/>
      <c r="G10" s="2774"/>
    </row>
    <row r="11" spans="1:7" ht="60" customHeight="1" x14ac:dyDescent="0.2">
      <c r="A11" s="1394" t="s">
        <v>13</v>
      </c>
      <c r="B11" s="1318" t="s">
        <v>2149</v>
      </c>
      <c r="C11" s="1317" t="s">
        <v>2150</v>
      </c>
      <c r="D11" s="1317">
        <v>0</v>
      </c>
      <c r="E11" s="1317">
        <v>1</v>
      </c>
      <c r="F11" s="1391">
        <v>1</v>
      </c>
      <c r="G11" s="1395" t="s">
        <v>2151</v>
      </c>
    </row>
    <row r="12" spans="1:7" ht="60" customHeight="1" x14ac:dyDescent="0.2">
      <c r="A12" s="1394" t="s">
        <v>22</v>
      </c>
      <c r="B12" s="1318" t="s">
        <v>2152</v>
      </c>
      <c r="C12" s="1317" t="s">
        <v>1817</v>
      </c>
      <c r="D12" s="1317">
        <v>0</v>
      </c>
      <c r="E12" s="1317">
        <v>1</v>
      </c>
      <c r="F12" s="1391">
        <v>1</v>
      </c>
      <c r="G12" s="1395" t="s">
        <v>2151</v>
      </c>
    </row>
    <row r="13" spans="1:7" ht="41.25" customHeight="1" x14ac:dyDescent="0.2">
      <c r="A13" s="1394" t="s">
        <v>219</v>
      </c>
      <c r="B13" s="1318" t="s">
        <v>2153</v>
      </c>
      <c r="C13" s="1317" t="s">
        <v>2154</v>
      </c>
      <c r="D13" s="1317">
        <v>0</v>
      </c>
      <c r="E13" s="1317">
        <v>11.39</v>
      </c>
      <c r="F13" s="1391">
        <v>11.39</v>
      </c>
      <c r="G13" s="1395" t="s">
        <v>2151</v>
      </c>
    </row>
    <row r="14" spans="1:7" ht="24" customHeight="1" x14ac:dyDescent="0.2">
      <c r="A14" s="1391">
        <v>3</v>
      </c>
      <c r="B14" s="2774" t="s">
        <v>2155</v>
      </c>
      <c r="C14" s="2774"/>
      <c r="D14" s="2774"/>
      <c r="E14" s="2774"/>
      <c r="F14" s="2774"/>
      <c r="G14" s="2774"/>
    </row>
    <row r="15" spans="1:7" ht="83.25" customHeight="1" x14ac:dyDescent="0.2">
      <c r="A15" s="1394" t="s">
        <v>17</v>
      </c>
      <c r="B15" s="1318" t="s">
        <v>2156</v>
      </c>
      <c r="C15" s="1317" t="s">
        <v>1670</v>
      </c>
      <c r="D15" s="1317">
        <v>0</v>
      </c>
      <c r="E15" s="1317">
        <v>100</v>
      </c>
      <c r="F15" s="1391">
        <v>100</v>
      </c>
      <c r="G15" s="1395" t="s">
        <v>2151</v>
      </c>
    </row>
    <row r="16" spans="1:7" ht="84.75" customHeight="1" x14ac:dyDescent="0.2">
      <c r="A16" s="1394" t="s">
        <v>209</v>
      </c>
      <c r="B16" s="1318" t="s">
        <v>2157</v>
      </c>
      <c r="C16" s="1317" t="s">
        <v>1817</v>
      </c>
      <c r="D16" s="1317">
        <v>0</v>
      </c>
      <c r="E16" s="1317">
        <v>0</v>
      </c>
      <c r="F16" s="1391">
        <v>0</v>
      </c>
      <c r="G16" s="1395" t="s">
        <v>2158</v>
      </c>
    </row>
    <row r="17" spans="1:7" ht="74.25" customHeight="1" x14ac:dyDescent="0.2">
      <c r="A17" s="1394" t="s">
        <v>311</v>
      </c>
      <c r="B17" s="1318" t="s">
        <v>2159</v>
      </c>
      <c r="C17" s="1317" t="s">
        <v>2160</v>
      </c>
      <c r="D17" s="1317">
        <v>0</v>
      </c>
      <c r="E17" s="1317">
        <v>4.9000000000000004</v>
      </c>
      <c r="F17" s="1391">
        <v>4.9000000000000004</v>
      </c>
      <c r="G17" s="1395" t="s">
        <v>2151</v>
      </c>
    </row>
    <row r="18" spans="1:7" ht="47.25" customHeight="1" x14ac:dyDescent="0.2">
      <c r="A18" s="1394" t="s">
        <v>312</v>
      </c>
      <c r="B18" s="1318" t="s">
        <v>2161</v>
      </c>
      <c r="C18" s="1317" t="s">
        <v>1791</v>
      </c>
      <c r="D18" s="1317">
        <v>0</v>
      </c>
      <c r="E18" s="1317">
        <v>14</v>
      </c>
      <c r="F18" s="1391">
        <v>14</v>
      </c>
      <c r="G18" s="1395" t="s">
        <v>2151</v>
      </c>
    </row>
    <row r="19" spans="1:7" ht="44.25" customHeight="1" x14ac:dyDescent="0.2">
      <c r="A19" s="1391">
        <v>4</v>
      </c>
      <c r="B19" s="2767" t="s">
        <v>2162</v>
      </c>
      <c r="C19" s="2768"/>
      <c r="D19" s="2768"/>
      <c r="E19" s="2768"/>
      <c r="F19" s="2768"/>
      <c r="G19" s="2769"/>
    </row>
    <row r="20" spans="1:7" ht="42.75" customHeight="1" x14ac:dyDescent="0.2">
      <c r="A20" s="1391" t="s">
        <v>237</v>
      </c>
      <c r="B20" s="1395" t="s">
        <v>2446</v>
      </c>
      <c r="C20" s="1317" t="s">
        <v>1817</v>
      </c>
      <c r="D20" s="1312">
        <v>0</v>
      </c>
      <c r="E20" s="1312">
        <v>0</v>
      </c>
      <c r="F20" s="1312">
        <v>0</v>
      </c>
      <c r="G20" s="1396" t="s">
        <v>2163</v>
      </c>
    </row>
    <row r="21" spans="1:7" ht="78.75" customHeight="1" x14ac:dyDescent="0.2">
      <c r="A21" s="1394" t="s">
        <v>315</v>
      </c>
      <c r="B21" s="1318" t="s">
        <v>2164</v>
      </c>
      <c r="C21" s="1317" t="s">
        <v>1817</v>
      </c>
      <c r="D21" s="1317">
        <v>0</v>
      </c>
      <c r="E21" s="1317">
        <v>0</v>
      </c>
      <c r="F21" s="1391">
        <v>0</v>
      </c>
      <c r="G21" s="1395" t="s">
        <v>2165</v>
      </c>
    </row>
    <row r="22" spans="1:7" ht="42.75" customHeight="1" x14ac:dyDescent="0.2">
      <c r="A22" s="1397"/>
      <c r="B22" s="1398"/>
      <c r="C22" s="1399"/>
      <c r="D22" s="1399"/>
      <c r="E22" s="1399"/>
      <c r="F22" s="1400"/>
      <c r="G22" s="1401"/>
    </row>
    <row r="26" spans="1:7" ht="18" customHeight="1" x14ac:dyDescent="0.2"/>
  </sheetData>
  <mergeCells count="7">
    <mergeCell ref="B19:G19"/>
    <mergeCell ref="A2:G2"/>
    <mergeCell ref="A3:G3"/>
    <mergeCell ref="A4:G4"/>
    <mergeCell ref="B8:G8"/>
    <mergeCell ref="B10:G10"/>
    <mergeCell ref="B14:G14"/>
  </mergeCells>
  <pageMargins left="0.78740157480314965" right="0.39370078740157483" top="0.78740157480314965" bottom="0.78740157480314965" header="0.51181102362204722" footer="0.39370078740157483"/>
  <pageSetup paperSize="9" scale="62" firstPageNumber="82" orientation="landscape" useFirstPageNumber="1" r:id="rId1"/>
  <headerFooter>
    <oddFooter>&amp;R&amp;"Times New Roman,обычный"&amp;14&amp;P</oddFooter>
  </headerFooter>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N212"/>
  <sheetViews>
    <sheetView topLeftCell="A19" zoomScale="60" zoomScaleNormal="60" zoomScalePageLayoutView="40" workbookViewId="0">
      <selection activeCell="S22" sqref="S22"/>
    </sheetView>
  </sheetViews>
  <sheetFormatPr defaultRowHeight="15" x14ac:dyDescent="0.25"/>
  <cols>
    <col min="1" max="1" width="8.7109375" style="772" customWidth="1"/>
    <col min="2" max="2" width="45.7109375" style="772" customWidth="1"/>
    <col min="3" max="3" width="15.7109375" style="775" customWidth="1"/>
    <col min="4" max="5" width="17.7109375" style="772" customWidth="1"/>
    <col min="6" max="6" width="13.7109375" style="772" customWidth="1"/>
    <col min="7" max="7" width="34.7109375" style="808" customWidth="1"/>
    <col min="8" max="8" width="17.7109375" style="772" customWidth="1"/>
    <col min="9" max="9" width="13.7109375" style="772" customWidth="1"/>
    <col min="10" max="10" width="30.7109375" style="808" customWidth="1"/>
    <col min="11" max="11" width="29" style="772" customWidth="1"/>
    <col min="12" max="14" width="9.140625" style="772"/>
    <col min="15" max="16384" width="9.140625" style="773"/>
  </cols>
  <sheetData>
    <row r="1" spans="1:14" ht="30" customHeight="1" x14ac:dyDescent="0.25">
      <c r="J1" s="878" t="s">
        <v>2409</v>
      </c>
    </row>
    <row r="2" spans="1:14" ht="43.35" customHeight="1" x14ac:dyDescent="0.25">
      <c r="A2" s="2859" t="s">
        <v>1641</v>
      </c>
      <c r="B2" s="2859"/>
      <c r="C2" s="2859"/>
      <c r="D2" s="2859"/>
      <c r="E2" s="2859"/>
      <c r="F2" s="2859"/>
      <c r="G2" s="2859"/>
      <c r="H2" s="2859"/>
      <c r="I2" s="2859"/>
      <c r="J2" s="2859"/>
    </row>
    <row r="3" spans="1:14" ht="27" customHeight="1" x14ac:dyDescent="0.25">
      <c r="A3" s="2859" t="s">
        <v>306</v>
      </c>
      <c r="B3" s="2859"/>
      <c r="C3" s="2859"/>
      <c r="D3" s="2859"/>
      <c r="E3" s="2859"/>
      <c r="F3" s="2859"/>
      <c r="G3" s="2859"/>
      <c r="H3" s="2859"/>
      <c r="I3" s="2859"/>
      <c r="J3" s="2859"/>
    </row>
    <row r="4" spans="1:14" ht="27" customHeight="1" x14ac:dyDescent="0.25">
      <c r="A4" s="2859" t="s">
        <v>1635</v>
      </c>
      <c r="B4" s="2859"/>
      <c r="C4" s="2859"/>
      <c r="D4" s="2859"/>
      <c r="E4" s="2859"/>
      <c r="F4" s="2859"/>
      <c r="G4" s="2859"/>
      <c r="H4" s="2859"/>
      <c r="I4" s="2859"/>
      <c r="J4" s="2859"/>
    </row>
    <row r="5" spans="1:14" ht="18.75" x14ac:dyDescent="0.3">
      <c r="A5" s="222"/>
      <c r="B5" s="764"/>
      <c r="C5" s="764"/>
      <c r="D5" s="764"/>
      <c r="E5" s="764"/>
      <c r="F5" s="764"/>
      <c r="G5" s="223"/>
      <c r="H5" s="764"/>
      <c r="I5" s="764"/>
      <c r="J5" s="208"/>
    </row>
    <row r="6" spans="1:14" ht="117" customHeight="1" x14ac:dyDescent="0.25">
      <c r="A6" s="760" t="s">
        <v>1</v>
      </c>
      <c r="B6" s="755" t="s">
        <v>2</v>
      </c>
      <c r="C6" s="755" t="s">
        <v>3</v>
      </c>
      <c r="D6" s="101" t="s">
        <v>1225</v>
      </c>
      <c r="E6" s="102" t="s">
        <v>1636</v>
      </c>
      <c r="F6" s="102" t="s">
        <v>4</v>
      </c>
      <c r="G6" s="755" t="s">
        <v>5</v>
      </c>
      <c r="H6" s="755" t="s">
        <v>1637</v>
      </c>
      <c r="I6" s="755" t="s">
        <v>6</v>
      </c>
      <c r="J6" s="755" t="s">
        <v>7</v>
      </c>
    </row>
    <row r="7" spans="1:14" ht="23.1" customHeight="1" x14ac:dyDescent="0.25">
      <c r="A7" s="763">
        <v>1</v>
      </c>
      <c r="B7" s="763">
        <v>2</v>
      </c>
      <c r="C7" s="763">
        <v>3</v>
      </c>
      <c r="D7" s="763">
        <v>4</v>
      </c>
      <c r="E7" s="763">
        <v>5</v>
      </c>
      <c r="F7" s="763">
        <v>6</v>
      </c>
      <c r="G7" s="763">
        <v>7</v>
      </c>
      <c r="H7" s="763">
        <v>8</v>
      </c>
      <c r="I7" s="763">
        <v>9</v>
      </c>
      <c r="J7" s="763">
        <v>10</v>
      </c>
    </row>
    <row r="8" spans="1:14" ht="26.45" customHeight="1" x14ac:dyDescent="0.25">
      <c r="A8" s="2335" t="s">
        <v>307</v>
      </c>
      <c r="B8" s="2335"/>
      <c r="C8" s="2335"/>
      <c r="D8" s="2335"/>
      <c r="E8" s="2335"/>
      <c r="F8" s="2335"/>
      <c r="G8" s="2335"/>
      <c r="H8" s="2335"/>
      <c r="I8" s="2335"/>
      <c r="J8" s="2335"/>
    </row>
    <row r="9" spans="1:14" ht="156" customHeight="1" x14ac:dyDescent="0.25">
      <c r="A9" s="224" t="s">
        <v>9</v>
      </c>
      <c r="B9" s="155" t="s">
        <v>1138</v>
      </c>
      <c r="C9" s="225" t="s">
        <v>19</v>
      </c>
      <c r="D9" s="547">
        <f>D11+D12</f>
        <v>7527.4</v>
      </c>
      <c r="E9" s="547">
        <f>E11+E12</f>
        <v>6945.2</v>
      </c>
      <c r="F9" s="547">
        <f>E9/D9*100</f>
        <v>92.265589712251241</v>
      </c>
      <c r="G9" s="677"/>
      <c r="H9" s="547">
        <f>H11+H12</f>
        <v>6945.2</v>
      </c>
      <c r="I9" s="547">
        <f>H9/D9*100</f>
        <v>92.265589712251241</v>
      </c>
      <c r="J9" s="227"/>
    </row>
    <row r="10" spans="1:14" ht="373.5" customHeight="1" x14ac:dyDescent="0.25">
      <c r="A10" s="520" t="s">
        <v>21</v>
      </c>
      <c r="B10" s="228" t="s">
        <v>308</v>
      </c>
      <c r="C10" s="2830" t="s">
        <v>1642</v>
      </c>
      <c r="D10" s="2831"/>
      <c r="E10" s="2831"/>
      <c r="F10" s="2831"/>
      <c r="G10" s="2831"/>
      <c r="H10" s="2831"/>
      <c r="I10" s="2831"/>
      <c r="J10" s="2832"/>
    </row>
    <row r="11" spans="1:14" ht="132" customHeight="1" x14ac:dyDescent="0.25">
      <c r="A11" s="1874" t="s">
        <v>26</v>
      </c>
      <c r="B11" s="1875" t="s">
        <v>1139</v>
      </c>
      <c r="C11" s="1876" t="s">
        <v>19</v>
      </c>
      <c r="D11" s="1877">
        <v>0</v>
      </c>
      <c r="E11" s="1877">
        <v>0</v>
      </c>
      <c r="F11" s="1835">
        <v>0</v>
      </c>
      <c r="G11" s="1878"/>
      <c r="H11" s="1877">
        <v>0</v>
      </c>
      <c r="I11" s="1879">
        <v>0</v>
      </c>
      <c r="J11" s="1880" t="s">
        <v>1313</v>
      </c>
    </row>
    <row r="12" spans="1:14" ht="379.5" customHeight="1" x14ac:dyDescent="0.25">
      <c r="A12" s="520" t="s">
        <v>27</v>
      </c>
      <c r="B12" s="762" t="s">
        <v>1140</v>
      </c>
      <c r="C12" s="229" t="s">
        <v>19</v>
      </c>
      <c r="D12" s="678">
        <v>7527.4</v>
      </c>
      <c r="E12" s="678">
        <v>6945.2</v>
      </c>
      <c r="F12" s="757">
        <f>E12/D12*100</f>
        <v>92.265589712251241</v>
      </c>
      <c r="G12" s="756" t="s">
        <v>1556</v>
      </c>
      <c r="H12" s="678">
        <f>E12</f>
        <v>6945.2</v>
      </c>
      <c r="I12" s="436">
        <f>H12/D12*100</f>
        <v>92.265589712251241</v>
      </c>
      <c r="J12" s="229" t="s">
        <v>1643</v>
      </c>
    </row>
    <row r="13" spans="1:14" ht="102" customHeight="1" x14ac:dyDescent="0.25">
      <c r="A13" s="759" t="s">
        <v>303</v>
      </c>
      <c r="B13" s="758" t="s">
        <v>309</v>
      </c>
      <c r="C13" s="225" t="s">
        <v>19</v>
      </c>
      <c r="D13" s="546">
        <f>D15+D16+D17</f>
        <v>1121.201</v>
      </c>
      <c r="E13" s="546">
        <f>E15+E16+E17</f>
        <v>960.2</v>
      </c>
      <c r="F13" s="547">
        <f t="shared" ref="F13" si="0">E13/D13*100</f>
        <v>85.640308918739819</v>
      </c>
      <c r="G13" s="680"/>
      <c r="H13" s="546">
        <f>H15+H16+H17</f>
        <v>960.2</v>
      </c>
      <c r="I13" s="627">
        <f t="shared" ref="I13:I22" si="1">H13/D13*100</f>
        <v>85.640308918739819</v>
      </c>
      <c r="J13" s="230"/>
    </row>
    <row r="14" spans="1:14" ht="93.75" customHeight="1" x14ac:dyDescent="0.25">
      <c r="A14" s="1881" t="s">
        <v>13</v>
      </c>
      <c r="B14" s="1875" t="s">
        <v>1141</v>
      </c>
      <c r="C14" s="1876" t="s">
        <v>19</v>
      </c>
      <c r="D14" s="2849" t="s">
        <v>1453</v>
      </c>
      <c r="E14" s="2849"/>
      <c r="F14" s="2849"/>
      <c r="G14" s="2849"/>
      <c r="H14" s="2849"/>
      <c r="I14" s="2849"/>
      <c r="J14" s="2849"/>
    </row>
    <row r="15" spans="1:14" s="776" customFormat="1" ht="240.75" customHeight="1" x14ac:dyDescent="0.25">
      <c r="A15" s="498" t="s">
        <v>22</v>
      </c>
      <c r="B15" s="762" t="s">
        <v>1142</v>
      </c>
      <c r="C15" s="229" t="s">
        <v>19</v>
      </c>
      <c r="D15" s="678">
        <v>1121.201</v>
      </c>
      <c r="E15" s="678">
        <v>960.2</v>
      </c>
      <c r="F15" s="757">
        <f>E15/D15*100</f>
        <v>85.640308918739819</v>
      </c>
      <c r="G15" s="756" t="s">
        <v>1645</v>
      </c>
      <c r="H15" s="678">
        <f>E15</f>
        <v>960.2</v>
      </c>
      <c r="I15" s="436">
        <f>H15/D15*100</f>
        <v>85.640308918739819</v>
      </c>
      <c r="J15" s="229" t="s">
        <v>1644</v>
      </c>
      <c r="K15" s="775"/>
      <c r="L15" s="775"/>
      <c r="M15" s="775"/>
      <c r="N15" s="775"/>
    </row>
    <row r="16" spans="1:14" ht="122.25" customHeight="1" x14ac:dyDescent="0.25">
      <c r="A16" s="498" t="s">
        <v>219</v>
      </c>
      <c r="B16" s="777" t="s">
        <v>1145</v>
      </c>
      <c r="C16" s="229" t="s">
        <v>19</v>
      </c>
      <c r="D16" s="678">
        <v>0</v>
      </c>
      <c r="E16" s="678">
        <v>0</v>
      </c>
      <c r="F16" s="757">
        <v>0</v>
      </c>
      <c r="G16" s="679"/>
      <c r="H16" s="678">
        <v>0</v>
      </c>
      <c r="I16" s="436">
        <v>0</v>
      </c>
      <c r="J16" s="497" t="s">
        <v>1313</v>
      </c>
    </row>
    <row r="17" spans="1:14" ht="306" customHeight="1" x14ac:dyDescent="0.25">
      <c r="A17" s="498" t="s">
        <v>221</v>
      </c>
      <c r="B17" s="777" t="s">
        <v>1143</v>
      </c>
      <c r="C17" s="229" t="s">
        <v>19</v>
      </c>
      <c r="D17" s="678">
        <v>0</v>
      </c>
      <c r="E17" s="678">
        <v>0</v>
      </c>
      <c r="F17" s="757">
        <v>0</v>
      </c>
      <c r="G17" s="756" t="s">
        <v>1646</v>
      </c>
      <c r="H17" s="678">
        <v>0</v>
      </c>
      <c r="I17" s="436">
        <v>0</v>
      </c>
      <c r="J17" s="497"/>
    </row>
    <row r="18" spans="1:14" ht="120.75" customHeight="1" x14ac:dyDescent="0.25">
      <c r="A18" s="1881" t="s">
        <v>222</v>
      </c>
      <c r="B18" s="1882" t="s">
        <v>1144</v>
      </c>
      <c r="C18" s="1876" t="s">
        <v>19</v>
      </c>
      <c r="D18" s="2849" t="s">
        <v>1314</v>
      </c>
      <c r="E18" s="2849"/>
      <c r="F18" s="2849"/>
      <c r="G18" s="2849"/>
      <c r="H18" s="2849"/>
      <c r="I18" s="2849"/>
      <c r="J18" s="2849"/>
    </row>
    <row r="19" spans="1:14" s="779" customFormat="1" ht="32.25" customHeight="1" x14ac:dyDescent="0.25">
      <c r="A19" s="2853" t="s">
        <v>14</v>
      </c>
      <c r="B19" s="2854" t="s">
        <v>1146</v>
      </c>
      <c r="C19" s="232" t="s">
        <v>15</v>
      </c>
      <c r="D19" s="546">
        <f>D20+D21</f>
        <v>18</v>
      </c>
      <c r="E19" s="546">
        <f>E20+E21</f>
        <v>18</v>
      </c>
      <c r="F19" s="547">
        <f>E19/D19*100</f>
        <v>100</v>
      </c>
      <c r="G19" s="2855"/>
      <c r="H19" s="546">
        <f>H20+H21</f>
        <v>18</v>
      </c>
      <c r="I19" s="547">
        <f>H19/D19*100</f>
        <v>100</v>
      </c>
      <c r="J19" s="2856"/>
      <c r="K19" s="778"/>
      <c r="L19" s="778"/>
      <c r="M19" s="778"/>
      <c r="N19" s="778"/>
    </row>
    <row r="20" spans="1:14" s="779" customFormat="1" ht="113.25" customHeight="1" x14ac:dyDescent="0.25">
      <c r="A20" s="2853"/>
      <c r="B20" s="2854"/>
      <c r="C20" s="232" t="s">
        <v>16</v>
      </c>
      <c r="D20" s="546">
        <v>0</v>
      </c>
      <c r="E20" s="546">
        <v>0</v>
      </c>
      <c r="F20" s="547">
        <v>0</v>
      </c>
      <c r="G20" s="2855"/>
      <c r="H20" s="546">
        <v>0</v>
      </c>
      <c r="I20" s="547">
        <v>0</v>
      </c>
      <c r="J20" s="2856"/>
      <c r="K20" s="778"/>
      <c r="L20" s="778"/>
      <c r="M20" s="778"/>
      <c r="N20" s="778"/>
    </row>
    <row r="21" spans="1:14" s="779" customFormat="1" ht="113.25" customHeight="1" x14ac:dyDescent="0.25">
      <c r="A21" s="597"/>
      <c r="B21" s="545"/>
      <c r="C21" s="232" t="s">
        <v>19</v>
      </c>
      <c r="D21" s="546">
        <f>D22</f>
        <v>18</v>
      </c>
      <c r="E21" s="546">
        <f>E22</f>
        <v>18</v>
      </c>
      <c r="F21" s="547">
        <f>E21/D21*100</f>
        <v>100</v>
      </c>
      <c r="G21" s="681"/>
      <c r="H21" s="546">
        <f>H22</f>
        <v>18</v>
      </c>
      <c r="I21" s="547">
        <f t="shared" ref="I21" si="2">H21/D21*100</f>
        <v>100</v>
      </c>
      <c r="J21" s="598"/>
      <c r="K21" s="778"/>
      <c r="L21" s="778"/>
      <c r="M21" s="778"/>
      <c r="N21" s="778"/>
    </row>
    <row r="22" spans="1:14" ht="409.6" customHeight="1" x14ac:dyDescent="0.25">
      <c r="A22" s="2846" t="s">
        <v>17</v>
      </c>
      <c r="B22" s="2847" t="s">
        <v>1147</v>
      </c>
      <c r="C22" s="2857" t="s">
        <v>19</v>
      </c>
      <c r="D22" s="2858">
        <v>18</v>
      </c>
      <c r="E22" s="2858">
        <v>18</v>
      </c>
      <c r="F22" s="2819">
        <f>E22/D22*100</f>
        <v>100</v>
      </c>
      <c r="G22" s="2848" t="s">
        <v>2640</v>
      </c>
      <c r="H22" s="2858">
        <v>18</v>
      </c>
      <c r="I22" s="2819">
        <f t="shared" si="1"/>
        <v>100</v>
      </c>
      <c r="J22" s="2849"/>
    </row>
    <row r="23" spans="1:14" ht="48.75" customHeight="1" x14ac:dyDescent="0.25">
      <c r="A23" s="2846"/>
      <c r="B23" s="2847"/>
      <c r="C23" s="2857"/>
      <c r="D23" s="2858"/>
      <c r="E23" s="2858"/>
      <c r="F23" s="2819"/>
      <c r="G23" s="2848"/>
      <c r="H23" s="2858"/>
      <c r="I23" s="2819"/>
      <c r="J23" s="2849"/>
    </row>
    <row r="24" spans="1:14" ht="189" customHeight="1" x14ac:dyDescent="0.25">
      <c r="A24" s="498" t="s">
        <v>209</v>
      </c>
      <c r="B24" s="777" t="s">
        <v>1148</v>
      </c>
      <c r="C24" s="229" t="s">
        <v>19</v>
      </c>
      <c r="D24" s="2850" t="s">
        <v>1648</v>
      </c>
      <c r="E24" s="2851"/>
      <c r="F24" s="2851"/>
      <c r="G24" s="2851"/>
      <c r="H24" s="2851"/>
      <c r="I24" s="2851"/>
      <c r="J24" s="2852"/>
    </row>
    <row r="25" spans="1:14" ht="215.25" customHeight="1" x14ac:dyDescent="0.25">
      <c r="A25" s="498" t="s">
        <v>311</v>
      </c>
      <c r="B25" s="777" t="s">
        <v>1149</v>
      </c>
      <c r="C25" s="229" t="s">
        <v>19</v>
      </c>
      <c r="D25" s="2830" t="s">
        <v>1647</v>
      </c>
      <c r="E25" s="2831"/>
      <c r="F25" s="2831"/>
      <c r="G25" s="2831"/>
      <c r="H25" s="2831"/>
      <c r="I25" s="2831"/>
      <c r="J25" s="2832"/>
    </row>
    <row r="26" spans="1:14" ht="367.5" customHeight="1" x14ac:dyDescent="0.25">
      <c r="A26" s="1881" t="s">
        <v>312</v>
      </c>
      <c r="B26" s="1882" t="s">
        <v>1150</v>
      </c>
      <c r="C26" s="1876" t="s">
        <v>19</v>
      </c>
      <c r="D26" s="2833" t="s">
        <v>1649</v>
      </c>
      <c r="E26" s="2833"/>
      <c r="F26" s="2833"/>
      <c r="G26" s="2833"/>
      <c r="H26" s="2833"/>
      <c r="I26" s="2833"/>
      <c r="J26" s="2833"/>
    </row>
    <row r="27" spans="1:14" ht="24" customHeight="1" x14ac:dyDescent="0.25">
      <c r="A27" s="2834" t="s">
        <v>314</v>
      </c>
      <c r="B27" s="2837" t="s">
        <v>1151</v>
      </c>
      <c r="C27" s="232" t="s">
        <v>15</v>
      </c>
      <c r="D27" s="546">
        <f>D28+D29</f>
        <v>74165</v>
      </c>
      <c r="E27" s="546">
        <f>E28+E29</f>
        <v>56886.8</v>
      </c>
      <c r="F27" s="547">
        <f t="shared" ref="F27:F32" si="3">E27/D27*100</f>
        <v>76.703027034315383</v>
      </c>
      <c r="G27" s="2840"/>
      <c r="H27" s="546">
        <f>H28+H29</f>
        <v>56886.8</v>
      </c>
      <c r="I27" s="547">
        <f t="shared" ref="I27:I32" si="4">H27/D27*100</f>
        <v>76.703027034315383</v>
      </c>
      <c r="J27" s="2843"/>
    </row>
    <row r="28" spans="1:14" ht="73.5" customHeight="1" x14ac:dyDescent="0.25">
      <c r="A28" s="2835"/>
      <c r="B28" s="2838"/>
      <c r="C28" s="232" t="s">
        <v>16</v>
      </c>
      <c r="D28" s="546">
        <f>D36</f>
        <v>21230</v>
      </c>
      <c r="E28" s="546">
        <f>E36</f>
        <v>11231.6</v>
      </c>
      <c r="F28" s="547">
        <f t="shared" si="3"/>
        <v>52.904380593499766</v>
      </c>
      <c r="G28" s="2841"/>
      <c r="H28" s="546">
        <f>H36</f>
        <v>11231.6</v>
      </c>
      <c r="I28" s="547">
        <f t="shared" si="4"/>
        <v>52.904380593499766</v>
      </c>
      <c r="J28" s="2844"/>
    </row>
    <row r="29" spans="1:14" ht="93.75" customHeight="1" x14ac:dyDescent="0.25">
      <c r="A29" s="2836"/>
      <c r="B29" s="2839"/>
      <c r="C29" s="225" t="s">
        <v>19</v>
      </c>
      <c r="D29" s="546">
        <f>D30+D31+D32+D35</f>
        <v>52935</v>
      </c>
      <c r="E29" s="546">
        <f>E30+E31+E32+E35</f>
        <v>45655.200000000004</v>
      </c>
      <c r="F29" s="547">
        <f t="shared" si="3"/>
        <v>86.247662227259852</v>
      </c>
      <c r="G29" s="2842"/>
      <c r="H29" s="546">
        <f>H30+H31+H32+H35</f>
        <v>45655.200000000004</v>
      </c>
      <c r="I29" s="547">
        <f t="shared" si="4"/>
        <v>86.247662227259852</v>
      </c>
      <c r="J29" s="2845"/>
    </row>
    <row r="30" spans="1:14" ht="174.75" customHeight="1" x14ac:dyDescent="0.25">
      <c r="A30" s="498" t="s">
        <v>237</v>
      </c>
      <c r="B30" s="762" t="s">
        <v>1152</v>
      </c>
      <c r="C30" s="229" t="s">
        <v>19</v>
      </c>
      <c r="D30" s="678">
        <v>0</v>
      </c>
      <c r="E30" s="678">
        <v>0</v>
      </c>
      <c r="F30" s="757">
        <v>0</v>
      </c>
      <c r="G30" s="679"/>
      <c r="H30" s="678">
        <v>0</v>
      </c>
      <c r="I30" s="757">
        <v>0</v>
      </c>
      <c r="J30" s="229" t="s">
        <v>1313</v>
      </c>
    </row>
    <row r="31" spans="1:14" ht="201.75" customHeight="1" x14ac:dyDescent="0.25">
      <c r="A31" s="1881" t="s">
        <v>315</v>
      </c>
      <c r="B31" s="1875" t="s">
        <v>1153</v>
      </c>
      <c r="C31" s="1876" t="s">
        <v>19</v>
      </c>
      <c r="D31" s="1877">
        <v>0</v>
      </c>
      <c r="E31" s="1877">
        <v>0</v>
      </c>
      <c r="F31" s="1835">
        <v>0</v>
      </c>
      <c r="G31" s="1883"/>
      <c r="H31" s="1877">
        <v>0</v>
      </c>
      <c r="I31" s="1835">
        <v>0</v>
      </c>
      <c r="J31" s="1876" t="s">
        <v>1313</v>
      </c>
    </row>
    <row r="32" spans="1:14" ht="308.25" customHeight="1" x14ac:dyDescent="0.25">
      <c r="A32" s="498" t="s">
        <v>316</v>
      </c>
      <c r="B32" s="762" t="s">
        <v>1154</v>
      </c>
      <c r="C32" s="229" t="s">
        <v>19</v>
      </c>
      <c r="D32" s="678">
        <v>40251</v>
      </c>
      <c r="E32" s="678">
        <v>38944.9</v>
      </c>
      <c r="F32" s="757">
        <f t="shared" si="3"/>
        <v>96.75511167424412</v>
      </c>
      <c r="G32" s="756" t="s">
        <v>1650</v>
      </c>
      <c r="H32" s="678">
        <f>E32</f>
        <v>38944.9</v>
      </c>
      <c r="I32" s="757">
        <f t="shared" si="4"/>
        <v>96.75511167424412</v>
      </c>
      <c r="J32" s="229"/>
    </row>
    <row r="33" spans="1:10" ht="144.75" customHeight="1" x14ac:dyDescent="0.25">
      <c r="A33" s="498" t="s">
        <v>317</v>
      </c>
      <c r="B33" s="762" t="s">
        <v>1155</v>
      </c>
      <c r="C33" s="229" t="s">
        <v>19</v>
      </c>
      <c r="D33" s="2830" t="s">
        <v>802</v>
      </c>
      <c r="E33" s="2831"/>
      <c r="F33" s="2831"/>
      <c r="G33" s="2831"/>
      <c r="H33" s="2831"/>
      <c r="I33" s="2831"/>
      <c r="J33" s="2832"/>
    </row>
    <row r="34" spans="1:10" ht="28.5" customHeight="1" x14ac:dyDescent="0.25">
      <c r="A34" s="2846" t="s">
        <v>1173</v>
      </c>
      <c r="B34" s="2847" t="s">
        <v>1174</v>
      </c>
      <c r="C34" s="1884" t="s">
        <v>15</v>
      </c>
      <c r="D34" s="1835">
        <f>D35+D36</f>
        <v>33914</v>
      </c>
      <c r="E34" s="1835">
        <f>E35+E36</f>
        <v>17941.900000000001</v>
      </c>
      <c r="F34" s="1835">
        <f>E34/D34*100</f>
        <v>52.904110396886253</v>
      </c>
      <c r="G34" s="2848" t="s">
        <v>1315</v>
      </c>
      <c r="H34" s="1835">
        <f>H35+H36</f>
        <v>17941.900000000001</v>
      </c>
      <c r="I34" s="1835">
        <f>H34/D34*100</f>
        <v>52.904110396886253</v>
      </c>
      <c r="J34" s="2849" t="s">
        <v>1557</v>
      </c>
    </row>
    <row r="35" spans="1:10" ht="114.75" customHeight="1" x14ac:dyDescent="0.25">
      <c r="A35" s="2846"/>
      <c r="B35" s="2847"/>
      <c r="C35" s="1876" t="s">
        <v>19</v>
      </c>
      <c r="D35" s="1877">
        <v>12684</v>
      </c>
      <c r="E35" s="1877">
        <v>6710.3</v>
      </c>
      <c r="F35" s="1835">
        <f>E35/D35*100</f>
        <v>52.903658152002521</v>
      </c>
      <c r="G35" s="2848"/>
      <c r="H35" s="1877">
        <f>E35</f>
        <v>6710.3</v>
      </c>
      <c r="I35" s="1835">
        <f>H35/D35*100</f>
        <v>52.903658152002521</v>
      </c>
      <c r="J35" s="2849"/>
    </row>
    <row r="36" spans="1:10" ht="120.75" customHeight="1" x14ac:dyDescent="0.25">
      <c r="A36" s="2846"/>
      <c r="B36" s="2847"/>
      <c r="C36" s="1884" t="s">
        <v>16</v>
      </c>
      <c r="D36" s="1877">
        <v>21230</v>
      </c>
      <c r="E36" s="1877">
        <v>11231.6</v>
      </c>
      <c r="F36" s="1835">
        <f t="shared" ref="F36" si="5">E36/D36*100</f>
        <v>52.904380593499766</v>
      </c>
      <c r="G36" s="2848"/>
      <c r="H36" s="1877">
        <f>E36</f>
        <v>11231.6</v>
      </c>
      <c r="I36" s="1835">
        <f t="shared" ref="I36" si="6">H36/D36*100</f>
        <v>52.904380593499766</v>
      </c>
      <c r="J36" s="2849"/>
    </row>
    <row r="37" spans="1:10" ht="264.75" customHeight="1" x14ac:dyDescent="0.25">
      <c r="A37" s="759" t="s">
        <v>121</v>
      </c>
      <c r="B37" s="758" t="s">
        <v>1156</v>
      </c>
      <c r="C37" s="225" t="s">
        <v>19</v>
      </c>
      <c r="D37" s="546">
        <f>D38+D39+D40+D41+D42</f>
        <v>80</v>
      </c>
      <c r="E37" s="546">
        <f>E38+E39+E40+E41+E42</f>
        <v>80</v>
      </c>
      <c r="F37" s="547">
        <f>E37/D37*100</f>
        <v>100</v>
      </c>
      <c r="G37" s="680"/>
      <c r="H37" s="546">
        <f>H38+H39+H40+H41+H42</f>
        <v>80</v>
      </c>
      <c r="I37" s="547">
        <f>H37/D37*100</f>
        <v>100</v>
      </c>
      <c r="J37" s="230"/>
    </row>
    <row r="38" spans="1:10" ht="213.75" customHeight="1" x14ac:dyDescent="0.25">
      <c r="A38" s="498" t="s">
        <v>259</v>
      </c>
      <c r="B38" s="762" t="s">
        <v>1157</v>
      </c>
      <c r="C38" s="229" t="s">
        <v>19</v>
      </c>
      <c r="D38" s="678">
        <v>0</v>
      </c>
      <c r="E38" s="678">
        <v>0</v>
      </c>
      <c r="F38" s="757">
        <v>0</v>
      </c>
      <c r="G38" s="756" t="s">
        <v>1316</v>
      </c>
      <c r="H38" s="678">
        <v>0</v>
      </c>
      <c r="I38" s="757">
        <v>0</v>
      </c>
      <c r="J38" s="496"/>
    </row>
    <row r="39" spans="1:10" ht="134.25" customHeight="1" x14ac:dyDescent="0.25">
      <c r="A39" s="498" t="s">
        <v>260</v>
      </c>
      <c r="B39" s="762" t="s">
        <v>1158</v>
      </c>
      <c r="C39" s="229" t="s">
        <v>19</v>
      </c>
      <c r="D39" s="678">
        <v>0</v>
      </c>
      <c r="E39" s="678">
        <v>0</v>
      </c>
      <c r="F39" s="757">
        <v>0</v>
      </c>
      <c r="G39" s="679"/>
      <c r="H39" s="678">
        <v>0</v>
      </c>
      <c r="I39" s="757">
        <v>0</v>
      </c>
      <c r="J39" s="229" t="s">
        <v>1313</v>
      </c>
    </row>
    <row r="40" spans="1:10" ht="150.75" customHeight="1" x14ac:dyDescent="0.25">
      <c r="A40" s="1881" t="s">
        <v>494</v>
      </c>
      <c r="B40" s="1875" t="s">
        <v>1159</v>
      </c>
      <c r="C40" s="1876" t="s">
        <v>19</v>
      </c>
      <c r="D40" s="1877">
        <v>0</v>
      </c>
      <c r="E40" s="1877">
        <v>0</v>
      </c>
      <c r="F40" s="1835">
        <v>0</v>
      </c>
      <c r="G40" s="1878"/>
      <c r="H40" s="1877">
        <v>0</v>
      </c>
      <c r="I40" s="1835">
        <v>0</v>
      </c>
      <c r="J40" s="1876" t="s">
        <v>1313</v>
      </c>
    </row>
    <row r="41" spans="1:10" ht="384.75" customHeight="1" x14ac:dyDescent="0.25">
      <c r="A41" s="498" t="s">
        <v>1161</v>
      </c>
      <c r="B41" s="762" t="s">
        <v>1160</v>
      </c>
      <c r="C41" s="229" t="s">
        <v>19</v>
      </c>
      <c r="D41" s="678">
        <v>80</v>
      </c>
      <c r="E41" s="678">
        <v>80</v>
      </c>
      <c r="F41" s="757">
        <f>E41/D41*100</f>
        <v>100</v>
      </c>
      <c r="G41" s="679" t="s">
        <v>1651</v>
      </c>
      <c r="H41" s="678">
        <f>E41</f>
        <v>80</v>
      </c>
      <c r="I41" s="757">
        <f>H41/D41*100</f>
        <v>100</v>
      </c>
      <c r="J41" s="229"/>
    </row>
    <row r="42" spans="1:10" ht="194.25" customHeight="1" x14ac:dyDescent="0.25">
      <c r="A42" s="498" t="s">
        <v>1163</v>
      </c>
      <c r="B42" s="762" t="s">
        <v>1162</v>
      </c>
      <c r="C42" s="229" t="s">
        <v>19</v>
      </c>
      <c r="D42" s="678">
        <v>0</v>
      </c>
      <c r="E42" s="678">
        <v>0</v>
      </c>
      <c r="F42" s="757">
        <v>0</v>
      </c>
      <c r="G42" s="626"/>
      <c r="H42" s="678">
        <v>0</v>
      </c>
      <c r="I42" s="757">
        <v>0</v>
      </c>
      <c r="J42" s="229"/>
    </row>
    <row r="43" spans="1:10" ht="24" customHeight="1" x14ac:dyDescent="0.25">
      <c r="A43" s="2828" t="s">
        <v>130</v>
      </c>
      <c r="B43" s="2829" t="s">
        <v>320</v>
      </c>
      <c r="C43" s="1885" t="s">
        <v>15</v>
      </c>
      <c r="D43" s="1886">
        <f>D44+D45</f>
        <v>66052</v>
      </c>
      <c r="E43" s="1886">
        <f>E44+E45</f>
        <v>65384.6</v>
      </c>
      <c r="F43" s="1887">
        <f t="shared" ref="F43:F114" si="7">E43/D43*100</f>
        <v>98.989583964149446</v>
      </c>
      <c r="G43" s="2826"/>
      <c r="H43" s="1886">
        <f>H44+H45</f>
        <v>65384.6</v>
      </c>
      <c r="I43" s="1887">
        <f t="shared" ref="I43:I114" si="8">H43/D43*100</f>
        <v>98.989583964149446</v>
      </c>
      <c r="J43" s="2827"/>
    </row>
    <row r="44" spans="1:10" ht="84" customHeight="1" x14ac:dyDescent="0.25">
      <c r="A44" s="2828"/>
      <c r="B44" s="2829"/>
      <c r="C44" s="1885" t="s">
        <v>16</v>
      </c>
      <c r="D44" s="1886">
        <f>D49</f>
        <v>4566</v>
      </c>
      <c r="E44" s="1886">
        <f>E49</f>
        <v>4522.8999999999996</v>
      </c>
      <c r="F44" s="1887">
        <f t="shared" si="7"/>
        <v>99.05606657906263</v>
      </c>
      <c r="G44" s="2826"/>
      <c r="H44" s="1886">
        <f>H49</f>
        <v>4522.8999999999996</v>
      </c>
      <c r="I44" s="1887">
        <f t="shared" si="8"/>
        <v>99.05606657906263</v>
      </c>
      <c r="J44" s="2827"/>
    </row>
    <row r="45" spans="1:10" ht="99" customHeight="1" x14ac:dyDescent="0.25">
      <c r="A45" s="2828"/>
      <c r="B45" s="2829"/>
      <c r="C45" s="1885" t="s">
        <v>19</v>
      </c>
      <c r="D45" s="1886">
        <f>D46+D48+D51+D53</f>
        <v>61486</v>
      </c>
      <c r="E45" s="1886">
        <f>E46+E48+E51+E53</f>
        <v>60861.7</v>
      </c>
      <c r="F45" s="1887">
        <f t="shared" si="7"/>
        <v>98.98464691149205</v>
      </c>
      <c r="G45" s="2826"/>
      <c r="H45" s="1886">
        <f>H46+H48+H51+H53</f>
        <v>60861.7</v>
      </c>
      <c r="I45" s="1887">
        <f t="shared" si="8"/>
        <v>98.98464691149205</v>
      </c>
      <c r="J45" s="2827"/>
    </row>
    <row r="46" spans="1:10" ht="114" customHeight="1" x14ac:dyDescent="0.25">
      <c r="A46" s="1888" t="s">
        <v>321</v>
      </c>
      <c r="B46" s="1882" t="s">
        <v>1164</v>
      </c>
      <c r="C46" s="1876" t="s">
        <v>19</v>
      </c>
      <c r="D46" s="1889">
        <v>0</v>
      </c>
      <c r="E46" s="1889">
        <v>0</v>
      </c>
      <c r="F46" s="1835">
        <v>0</v>
      </c>
      <c r="G46" s="1890"/>
      <c r="H46" s="1889">
        <v>0</v>
      </c>
      <c r="I46" s="1835">
        <v>0</v>
      </c>
      <c r="J46" s="1891" t="s">
        <v>1313</v>
      </c>
    </row>
    <row r="47" spans="1:10" ht="36" customHeight="1" x14ac:dyDescent="0.25">
      <c r="A47" s="2815" t="s">
        <v>322</v>
      </c>
      <c r="B47" s="2816" t="s">
        <v>1317</v>
      </c>
      <c r="C47" s="1876" t="s">
        <v>15</v>
      </c>
      <c r="D47" s="1889">
        <f>D48+D49</f>
        <v>6597.7</v>
      </c>
      <c r="E47" s="1889">
        <f>E48+E49</f>
        <v>6529.9</v>
      </c>
      <c r="F47" s="1835">
        <f t="shared" ref="F47" si="9">E47/D47*100</f>
        <v>98.97236915894932</v>
      </c>
      <c r="G47" s="2824" t="s">
        <v>1652</v>
      </c>
      <c r="H47" s="1889">
        <f>H48+H49</f>
        <v>6529.9</v>
      </c>
      <c r="I47" s="1835">
        <f t="shared" ref="I47" si="10">H47/D47*100</f>
        <v>98.97236915894932</v>
      </c>
      <c r="J47" s="2817"/>
    </row>
    <row r="48" spans="1:10" ht="102.75" customHeight="1" x14ac:dyDescent="0.25">
      <c r="A48" s="2815"/>
      <c r="B48" s="2816"/>
      <c r="C48" s="1876" t="s">
        <v>19</v>
      </c>
      <c r="D48" s="1889">
        <v>2031.7</v>
      </c>
      <c r="E48" s="1889">
        <v>2007</v>
      </c>
      <c r="F48" s="1835">
        <f t="shared" si="7"/>
        <v>98.784269331102024</v>
      </c>
      <c r="G48" s="2824"/>
      <c r="H48" s="1889">
        <f>E48</f>
        <v>2007</v>
      </c>
      <c r="I48" s="1835">
        <f t="shared" si="8"/>
        <v>98.784269331102024</v>
      </c>
      <c r="J48" s="2817"/>
    </row>
    <row r="49" spans="1:10" ht="90.75" customHeight="1" x14ac:dyDescent="0.25">
      <c r="A49" s="2815"/>
      <c r="B49" s="2816"/>
      <c r="C49" s="1884" t="s">
        <v>16</v>
      </c>
      <c r="D49" s="1877">
        <v>4566</v>
      </c>
      <c r="E49" s="1877">
        <v>4522.8999999999996</v>
      </c>
      <c r="F49" s="1835">
        <f t="shared" si="7"/>
        <v>99.05606657906263</v>
      </c>
      <c r="G49" s="2824"/>
      <c r="H49" s="1877">
        <f>E49</f>
        <v>4522.8999999999996</v>
      </c>
      <c r="I49" s="1835">
        <f t="shared" si="8"/>
        <v>99.05606657906263</v>
      </c>
      <c r="J49" s="2817"/>
    </row>
    <row r="50" spans="1:10" ht="129.75" customHeight="1" x14ac:dyDescent="0.25">
      <c r="A50" s="1888" t="s">
        <v>323</v>
      </c>
      <c r="B50" s="1882" t="s">
        <v>1165</v>
      </c>
      <c r="C50" s="1876" t="s">
        <v>19</v>
      </c>
      <c r="D50" s="1889">
        <v>0</v>
      </c>
      <c r="E50" s="1889">
        <v>0</v>
      </c>
      <c r="F50" s="1835">
        <v>0</v>
      </c>
      <c r="G50" s="1890"/>
      <c r="H50" s="1889">
        <v>0</v>
      </c>
      <c r="I50" s="1835">
        <v>0</v>
      </c>
      <c r="J50" s="1876" t="s">
        <v>1313</v>
      </c>
    </row>
    <row r="51" spans="1:10" ht="97.5" customHeight="1" x14ac:dyDescent="0.25">
      <c r="A51" s="1888" t="s">
        <v>324</v>
      </c>
      <c r="B51" s="1882" t="s">
        <v>1166</v>
      </c>
      <c r="C51" s="1876" t="s">
        <v>19</v>
      </c>
      <c r="D51" s="1889">
        <v>12412.3</v>
      </c>
      <c r="E51" s="1889">
        <v>12358.7</v>
      </c>
      <c r="F51" s="1835">
        <f t="shared" ref="F51" si="11">E51/D51*100</f>
        <v>99.568170282703463</v>
      </c>
      <c r="G51" s="1892" t="s">
        <v>1653</v>
      </c>
      <c r="H51" s="1889">
        <f>E51</f>
        <v>12358.7</v>
      </c>
      <c r="I51" s="1835">
        <f t="shared" ref="I51" si="12">H51/D51*100</f>
        <v>99.568170282703463</v>
      </c>
      <c r="J51" s="1880"/>
    </row>
    <row r="52" spans="1:10" ht="95.25" customHeight="1" x14ac:dyDescent="0.25">
      <c r="A52" s="1888" t="s">
        <v>381</v>
      </c>
      <c r="B52" s="1882" t="s">
        <v>1167</v>
      </c>
      <c r="C52" s="1876" t="s">
        <v>19</v>
      </c>
      <c r="D52" s="1889">
        <v>0</v>
      </c>
      <c r="E52" s="1889">
        <v>0</v>
      </c>
      <c r="F52" s="1835">
        <v>0</v>
      </c>
      <c r="G52" s="1890"/>
      <c r="H52" s="1889">
        <v>0</v>
      </c>
      <c r="I52" s="1835">
        <v>0</v>
      </c>
      <c r="J52" s="1893" t="s">
        <v>1313</v>
      </c>
    </row>
    <row r="53" spans="1:10" ht="409.6" customHeight="1" x14ac:dyDescent="0.25">
      <c r="A53" s="785" t="s">
        <v>382</v>
      </c>
      <c r="B53" s="786" t="s">
        <v>1168</v>
      </c>
      <c r="C53" s="231" t="s">
        <v>19</v>
      </c>
      <c r="D53" s="781">
        <v>47042</v>
      </c>
      <c r="E53" s="781">
        <v>46496</v>
      </c>
      <c r="F53" s="757">
        <f t="shared" si="7"/>
        <v>98.839335062284775</v>
      </c>
      <c r="G53" s="787" t="s">
        <v>1654</v>
      </c>
      <c r="H53" s="781">
        <f>E53</f>
        <v>46496</v>
      </c>
      <c r="I53" s="757">
        <f t="shared" si="8"/>
        <v>98.839335062284775</v>
      </c>
      <c r="J53" s="809"/>
    </row>
    <row r="54" spans="1:10" ht="300" customHeight="1" x14ac:dyDescent="0.25">
      <c r="A54" s="1894"/>
      <c r="B54" s="1895" t="s">
        <v>1494</v>
      </c>
      <c r="C54" s="1884"/>
      <c r="D54" s="1896"/>
      <c r="E54" s="1896"/>
      <c r="F54" s="1897"/>
      <c r="G54" s="1898" t="s">
        <v>1655</v>
      </c>
      <c r="H54" s="1896"/>
      <c r="I54" s="1897"/>
      <c r="J54" s="1899"/>
    </row>
    <row r="55" spans="1:10" ht="228" customHeight="1" x14ac:dyDescent="0.25">
      <c r="A55" s="780" t="s">
        <v>763</v>
      </c>
      <c r="B55" s="777" t="s">
        <v>1169</v>
      </c>
      <c r="C55" s="229" t="s">
        <v>19</v>
      </c>
      <c r="D55" s="781">
        <v>0</v>
      </c>
      <c r="E55" s="781">
        <v>0</v>
      </c>
      <c r="F55" s="757">
        <v>0</v>
      </c>
      <c r="G55" s="782"/>
      <c r="H55" s="781">
        <v>0</v>
      </c>
      <c r="I55" s="757">
        <v>0</v>
      </c>
      <c r="J55" s="229" t="s">
        <v>1313</v>
      </c>
    </row>
    <row r="56" spans="1:10" ht="172.5" customHeight="1" x14ac:dyDescent="0.25">
      <c r="A56" s="780" t="s">
        <v>764</v>
      </c>
      <c r="B56" s="777" t="s">
        <v>1170</v>
      </c>
      <c r="C56" s="229" t="s">
        <v>19</v>
      </c>
      <c r="D56" s="781">
        <v>0</v>
      </c>
      <c r="E56" s="781">
        <v>0</v>
      </c>
      <c r="F56" s="757">
        <v>0</v>
      </c>
      <c r="G56" s="782"/>
      <c r="H56" s="781">
        <v>0</v>
      </c>
      <c r="I56" s="757">
        <v>0</v>
      </c>
      <c r="J56" s="229" t="s">
        <v>1313</v>
      </c>
    </row>
    <row r="57" spans="1:10" ht="110.25" customHeight="1" x14ac:dyDescent="0.25">
      <c r="A57" s="780" t="s">
        <v>1172</v>
      </c>
      <c r="B57" s="777" t="s">
        <v>1171</v>
      </c>
      <c r="C57" s="229" t="s">
        <v>19</v>
      </c>
      <c r="D57" s="781">
        <v>0</v>
      </c>
      <c r="E57" s="781">
        <v>0</v>
      </c>
      <c r="F57" s="757">
        <v>0</v>
      </c>
      <c r="G57" s="782"/>
      <c r="H57" s="781">
        <v>0</v>
      </c>
      <c r="I57" s="757">
        <v>0</v>
      </c>
      <c r="J57" s="229" t="s">
        <v>1313</v>
      </c>
    </row>
    <row r="58" spans="1:10" ht="24" customHeight="1" x14ac:dyDescent="0.25">
      <c r="A58" s="2788"/>
      <c r="B58" s="2825" t="s">
        <v>39</v>
      </c>
      <c r="C58" s="1900" t="s">
        <v>15</v>
      </c>
      <c r="D58" s="1886">
        <f>D59+D60</f>
        <v>148963.601</v>
      </c>
      <c r="E58" s="1886">
        <f>E59+E60</f>
        <v>130274.8</v>
      </c>
      <c r="F58" s="1887">
        <f t="shared" si="7"/>
        <v>87.454115720524243</v>
      </c>
      <c r="G58" s="2826"/>
      <c r="H58" s="1886">
        <f>H59+H60</f>
        <v>130274.8</v>
      </c>
      <c r="I58" s="1887">
        <f t="shared" si="8"/>
        <v>87.454115720524243</v>
      </c>
      <c r="J58" s="2827"/>
    </row>
    <row r="59" spans="1:10" ht="80.25" customHeight="1" x14ac:dyDescent="0.25">
      <c r="A59" s="2788"/>
      <c r="B59" s="2825"/>
      <c r="C59" s="1900" t="s">
        <v>16</v>
      </c>
      <c r="D59" s="1886">
        <f>D44+D28+D20</f>
        <v>25796</v>
      </c>
      <c r="E59" s="1886">
        <f>E20+E28+E44</f>
        <v>15754.5</v>
      </c>
      <c r="F59" s="1887">
        <f t="shared" si="7"/>
        <v>61.073422236005584</v>
      </c>
      <c r="G59" s="2826"/>
      <c r="H59" s="1886">
        <f>H20+H28+H44</f>
        <v>15754.5</v>
      </c>
      <c r="I59" s="1887">
        <f t="shared" si="8"/>
        <v>61.073422236005584</v>
      </c>
      <c r="J59" s="2827"/>
    </row>
    <row r="60" spans="1:10" ht="174" customHeight="1" x14ac:dyDescent="0.25">
      <c r="A60" s="2788"/>
      <c r="B60" s="2825"/>
      <c r="C60" s="1900" t="s">
        <v>19</v>
      </c>
      <c r="D60" s="1886">
        <f>D9+D13+D21+D29+D37+D45</f>
        <v>123167.601</v>
      </c>
      <c r="E60" s="1886">
        <f>E9+E13+E21+E29+E37+E45</f>
        <v>114520.3</v>
      </c>
      <c r="F60" s="1887">
        <f t="shared" si="7"/>
        <v>92.979240539076514</v>
      </c>
      <c r="G60" s="2826"/>
      <c r="H60" s="1886">
        <f>H9+H13+H21+H29+H37+H45</f>
        <v>114520.3</v>
      </c>
      <c r="I60" s="1887">
        <f t="shared" si="8"/>
        <v>92.979240539076514</v>
      </c>
      <c r="J60" s="2827"/>
    </row>
    <row r="61" spans="1:10" ht="30" customHeight="1" x14ac:dyDescent="0.25">
      <c r="A61" s="2776" t="s">
        <v>1175</v>
      </c>
      <c r="B61" s="2789"/>
      <c r="C61" s="2789"/>
      <c r="D61" s="2789"/>
      <c r="E61" s="2789"/>
      <c r="F61" s="2789"/>
      <c r="G61" s="2789"/>
      <c r="H61" s="2789"/>
      <c r="I61" s="2789"/>
      <c r="J61" s="2789"/>
    </row>
    <row r="62" spans="1:10" ht="101.25" customHeight="1" x14ac:dyDescent="0.25">
      <c r="A62" s="1901" t="s">
        <v>9</v>
      </c>
      <c r="B62" s="1902" t="s">
        <v>1176</v>
      </c>
      <c r="C62" s="1903" t="s">
        <v>19</v>
      </c>
      <c r="D62" s="1904">
        <f>D63+D64</f>
        <v>0</v>
      </c>
      <c r="E62" s="1904">
        <f>E63+E64</f>
        <v>0</v>
      </c>
      <c r="F62" s="1887">
        <v>0</v>
      </c>
      <c r="G62" s="1905"/>
      <c r="H62" s="1904">
        <f>H63+H64</f>
        <v>0</v>
      </c>
      <c r="I62" s="1887">
        <v>0</v>
      </c>
      <c r="J62" s="1880" t="s">
        <v>1313</v>
      </c>
    </row>
    <row r="63" spans="1:10" ht="93" customHeight="1" x14ac:dyDescent="0.25">
      <c r="A63" s="1888" t="s">
        <v>21</v>
      </c>
      <c r="B63" s="1882" t="s">
        <v>1177</v>
      </c>
      <c r="C63" s="1880" t="s">
        <v>19</v>
      </c>
      <c r="D63" s="1889">
        <v>0</v>
      </c>
      <c r="E63" s="1889">
        <v>0</v>
      </c>
      <c r="F63" s="1835">
        <v>0</v>
      </c>
      <c r="G63" s="1906"/>
      <c r="H63" s="1889">
        <v>0</v>
      </c>
      <c r="I63" s="1835">
        <v>0</v>
      </c>
      <c r="J63" s="1880"/>
    </row>
    <row r="64" spans="1:10" ht="90.75" customHeight="1" x14ac:dyDescent="0.25">
      <c r="A64" s="1888" t="s">
        <v>1178</v>
      </c>
      <c r="B64" s="1882" t="s">
        <v>1179</v>
      </c>
      <c r="C64" s="1880" t="s">
        <v>19</v>
      </c>
      <c r="D64" s="1889">
        <v>0</v>
      </c>
      <c r="E64" s="1889">
        <v>0</v>
      </c>
      <c r="F64" s="1835">
        <v>0</v>
      </c>
      <c r="G64" s="1906"/>
      <c r="H64" s="1889">
        <v>0</v>
      </c>
      <c r="I64" s="1835">
        <v>0</v>
      </c>
      <c r="J64" s="1880"/>
    </row>
    <row r="65" spans="1:10" ht="115.5" customHeight="1" x14ac:dyDescent="0.25">
      <c r="A65" s="1901" t="s">
        <v>12</v>
      </c>
      <c r="B65" s="1902" t="s">
        <v>1180</v>
      </c>
      <c r="C65" s="1903" t="s">
        <v>19</v>
      </c>
      <c r="D65" s="1904">
        <f>D66</f>
        <v>0</v>
      </c>
      <c r="E65" s="1904">
        <f>-E66</f>
        <v>0</v>
      </c>
      <c r="F65" s="1887">
        <v>0</v>
      </c>
      <c r="G65" s="1905"/>
      <c r="H65" s="1904">
        <f>H66</f>
        <v>0</v>
      </c>
      <c r="I65" s="1887">
        <v>0</v>
      </c>
      <c r="J65" s="1880"/>
    </row>
    <row r="66" spans="1:10" ht="120.75" customHeight="1" x14ac:dyDescent="0.25">
      <c r="A66" s="1888" t="s">
        <v>13</v>
      </c>
      <c r="B66" s="1882" t="s">
        <v>1181</v>
      </c>
      <c r="C66" s="1880" t="s">
        <v>19</v>
      </c>
      <c r="D66" s="1889">
        <v>0</v>
      </c>
      <c r="E66" s="1889">
        <v>0</v>
      </c>
      <c r="F66" s="1835">
        <v>0</v>
      </c>
      <c r="G66" s="1906"/>
      <c r="H66" s="1889">
        <v>0</v>
      </c>
      <c r="I66" s="1835">
        <v>0</v>
      </c>
      <c r="J66" s="1880" t="s">
        <v>1313</v>
      </c>
    </row>
    <row r="67" spans="1:10" ht="171.75" customHeight="1" x14ac:dyDescent="0.25">
      <c r="A67" s="1901" t="s">
        <v>14</v>
      </c>
      <c r="B67" s="1902" t="s">
        <v>1182</v>
      </c>
      <c r="C67" s="1903" t="s">
        <v>19</v>
      </c>
      <c r="D67" s="1904">
        <f>D68+D69+D70+D71</f>
        <v>0</v>
      </c>
      <c r="E67" s="1904">
        <f>E68+E69+E70+E71</f>
        <v>0</v>
      </c>
      <c r="F67" s="1887" t="e">
        <f t="shared" si="7"/>
        <v>#DIV/0!</v>
      </c>
      <c r="G67" s="1892"/>
      <c r="H67" s="1904">
        <f>H68+H69+H70+H71</f>
        <v>0</v>
      </c>
      <c r="I67" s="1887">
        <v>0</v>
      </c>
      <c r="J67" s="1907"/>
    </row>
    <row r="68" spans="1:10" ht="119.25" customHeight="1" x14ac:dyDescent="0.25">
      <c r="A68" s="1888" t="s">
        <v>17</v>
      </c>
      <c r="B68" s="1882" t="s">
        <v>1183</v>
      </c>
      <c r="C68" s="1880" t="s">
        <v>19</v>
      </c>
      <c r="D68" s="1889">
        <v>0</v>
      </c>
      <c r="E68" s="1889">
        <v>0</v>
      </c>
      <c r="F68" s="1835">
        <v>0</v>
      </c>
      <c r="G68" s="1906"/>
      <c r="H68" s="1889">
        <v>0</v>
      </c>
      <c r="I68" s="1835">
        <v>0</v>
      </c>
      <c r="J68" s="1908" t="s">
        <v>1313</v>
      </c>
    </row>
    <row r="69" spans="1:10" ht="135.75" customHeight="1" x14ac:dyDescent="0.25">
      <c r="A69" s="1888" t="s">
        <v>209</v>
      </c>
      <c r="B69" s="1882" t="s">
        <v>1184</v>
      </c>
      <c r="C69" s="1880" t="s">
        <v>19</v>
      </c>
      <c r="D69" s="1889">
        <v>0</v>
      </c>
      <c r="E69" s="1889">
        <v>0</v>
      </c>
      <c r="F69" s="1835">
        <v>0</v>
      </c>
      <c r="G69" s="1906"/>
      <c r="H69" s="1889">
        <v>0</v>
      </c>
      <c r="I69" s="1835">
        <v>0</v>
      </c>
      <c r="J69" s="1899" t="s">
        <v>1313</v>
      </c>
    </row>
    <row r="70" spans="1:10" ht="130.5" customHeight="1" x14ac:dyDescent="0.25">
      <c r="A70" s="1888" t="s">
        <v>311</v>
      </c>
      <c r="B70" s="1882" t="s">
        <v>1185</v>
      </c>
      <c r="C70" s="1880" t="s">
        <v>19</v>
      </c>
      <c r="D70" s="1889">
        <v>0</v>
      </c>
      <c r="E70" s="1889">
        <v>0</v>
      </c>
      <c r="F70" s="1835">
        <v>0</v>
      </c>
      <c r="G70" s="1906"/>
      <c r="H70" s="1889">
        <v>0</v>
      </c>
      <c r="I70" s="1835">
        <v>0</v>
      </c>
      <c r="J70" s="1899" t="s">
        <v>1313</v>
      </c>
    </row>
    <row r="71" spans="1:10" ht="130.5" customHeight="1" x14ac:dyDescent="0.25">
      <c r="A71" s="1888" t="s">
        <v>312</v>
      </c>
      <c r="B71" s="1882" t="s">
        <v>1186</v>
      </c>
      <c r="C71" s="1880" t="s">
        <v>19</v>
      </c>
      <c r="D71" s="1889">
        <v>0</v>
      </c>
      <c r="E71" s="1889">
        <v>0</v>
      </c>
      <c r="F71" s="1835">
        <v>0</v>
      </c>
      <c r="G71" s="1906"/>
      <c r="H71" s="1889">
        <v>0</v>
      </c>
      <c r="I71" s="1835">
        <v>0</v>
      </c>
      <c r="J71" s="1899" t="s">
        <v>1313</v>
      </c>
    </row>
    <row r="72" spans="1:10" ht="112.5" customHeight="1" x14ac:dyDescent="0.25">
      <c r="A72" s="1901" t="s">
        <v>114</v>
      </c>
      <c r="B72" s="1902" t="s">
        <v>1187</v>
      </c>
      <c r="C72" s="1903" t="s">
        <v>19</v>
      </c>
      <c r="D72" s="1904">
        <f>D73</f>
        <v>9321.2000000000007</v>
      </c>
      <c r="E72" s="1904">
        <f>E73</f>
        <v>8821.4</v>
      </c>
      <c r="F72" s="1887">
        <f t="shared" si="7"/>
        <v>94.63802943826974</v>
      </c>
      <c r="G72" s="1905"/>
      <c r="H72" s="1904">
        <f>H73</f>
        <v>8821.4</v>
      </c>
      <c r="I72" s="1887">
        <f t="shared" si="8"/>
        <v>94.63802943826974</v>
      </c>
      <c r="J72" s="1907"/>
    </row>
    <row r="73" spans="1:10" ht="409.6" customHeight="1" x14ac:dyDescent="0.25">
      <c r="A73" s="2815" t="s">
        <v>237</v>
      </c>
      <c r="B73" s="2816" t="s">
        <v>1188</v>
      </c>
      <c r="C73" s="2817" t="s">
        <v>19</v>
      </c>
      <c r="D73" s="2818">
        <v>9321.2000000000007</v>
      </c>
      <c r="E73" s="2818">
        <v>8821.4</v>
      </c>
      <c r="F73" s="2819">
        <f>E73/D73*100</f>
        <v>94.63802943826974</v>
      </c>
      <c r="G73" s="2820" t="s">
        <v>1560</v>
      </c>
      <c r="H73" s="2818">
        <f>E73</f>
        <v>8821.4</v>
      </c>
      <c r="I73" s="2819">
        <f>H73/D73*100</f>
        <v>94.63802943826974</v>
      </c>
      <c r="J73" s="2817" t="s">
        <v>1656</v>
      </c>
    </row>
    <row r="74" spans="1:10" s="772" customFormat="1" ht="319.5" customHeight="1" x14ac:dyDescent="0.25">
      <c r="A74" s="2815"/>
      <c r="B74" s="2816"/>
      <c r="C74" s="2817"/>
      <c r="D74" s="2818"/>
      <c r="E74" s="2818"/>
      <c r="F74" s="2819"/>
      <c r="G74" s="2820"/>
      <c r="H74" s="2818"/>
      <c r="I74" s="2819"/>
      <c r="J74" s="2817"/>
    </row>
    <row r="75" spans="1:10" s="772" customFormat="1" ht="282" customHeight="1" x14ac:dyDescent="0.25">
      <c r="A75" s="1909"/>
      <c r="B75" s="1895" t="s">
        <v>1563</v>
      </c>
      <c r="C75" s="1899"/>
      <c r="D75" s="1896"/>
      <c r="E75" s="1896"/>
      <c r="F75" s="1897"/>
      <c r="G75" s="1910" t="s">
        <v>1562</v>
      </c>
      <c r="H75" s="1896"/>
      <c r="I75" s="1897"/>
      <c r="J75" s="1899"/>
    </row>
    <row r="76" spans="1:10" s="772" customFormat="1" ht="134.25" customHeight="1" x14ac:dyDescent="0.25">
      <c r="A76" s="1901" t="s">
        <v>121</v>
      </c>
      <c r="B76" s="1902" t="s">
        <v>1189</v>
      </c>
      <c r="C76" s="1903" t="s">
        <v>19</v>
      </c>
      <c r="D76" s="1904">
        <f>D77</f>
        <v>0</v>
      </c>
      <c r="E76" s="1904">
        <f>E77</f>
        <v>0</v>
      </c>
      <c r="F76" s="1887">
        <v>0</v>
      </c>
      <c r="G76" s="1905"/>
      <c r="H76" s="1904">
        <f>H77</f>
        <v>0</v>
      </c>
      <c r="I76" s="1887">
        <v>0</v>
      </c>
      <c r="J76" s="1880"/>
    </row>
    <row r="77" spans="1:10" s="772" customFormat="1" ht="115.5" customHeight="1" x14ac:dyDescent="0.25">
      <c r="A77" s="1888" t="s">
        <v>259</v>
      </c>
      <c r="B77" s="1882" t="s">
        <v>1190</v>
      </c>
      <c r="C77" s="1880" t="s">
        <v>19</v>
      </c>
      <c r="D77" s="1889">
        <v>0</v>
      </c>
      <c r="E77" s="1889">
        <f>E78</f>
        <v>0</v>
      </c>
      <c r="F77" s="1835">
        <v>0</v>
      </c>
      <c r="G77" s="1906"/>
      <c r="H77" s="1889">
        <f>H78</f>
        <v>0</v>
      </c>
      <c r="I77" s="1835">
        <v>0</v>
      </c>
      <c r="J77" s="1880" t="s">
        <v>1313</v>
      </c>
    </row>
    <row r="78" spans="1:10" s="772" customFormat="1" ht="267" customHeight="1" x14ac:dyDescent="0.25">
      <c r="A78" s="1888" t="s">
        <v>318</v>
      </c>
      <c r="B78" s="1882" t="s">
        <v>1191</v>
      </c>
      <c r="C78" s="1880" t="s">
        <v>19</v>
      </c>
      <c r="D78" s="2817" t="s">
        <v>1318</v>
      </c>
      <c r="E78" s="2821"/>
      <c r="F78" s="2821"/>
      <c r="G78" s="2821"/>
      <c r="H78" s="2821"/>
      <c r="I78" s="2821"/>
      <c r="J78" s="2821"/>
    </row>
    <row r="79" spans="1:10" s="772" customFormat="1" ht="121.5" customHeight="1" x14ac:dyDescent="0.3">
      <c r="A79" s="1911"/>
      <c r="B79" s="1912" t="s">
        <v>64</v>
      </c>
      <c r="C79" s="1903" t="s">
        <v>19</v>
      </c>
      <c r="D79" s="1904">
        <f>D65+D72+D67</f>
        <v>9321.2000000000007</v>
      </c>
      <c r="E79" s="1904">
        <f>E62+E65+E67+E72+E76</f>
        <v>8821.4</v>
      </c>
      <c r="F79" s="1887">
        <f t="shared" si="7"/>
        <v>94.63802943826974</v>
      </c>
      <c r="G79" s="1905"/>
      <c r="H79" s="1904">
        <f>H62+H65+H67+H72+H76</f>
        <v>8821.4</v>
      </c>
      <c r="I79" s="1913">
        <f t="shared" si="8"/>
        <v>94.63802943826974</v>
      </c>
      <c r="J79" s="1914"/>
    </row>
    <row r="80" spans="1:10" s="772" customFormat="1" ht="30" customHeight="1" x14ac:dyDescent="0.25">
      <c r="A80" s="2776" t="s">
        <v>1618</v>
      </c>
      <c r="B80" s="2789"/>
      <c r="C80" s="2789"/>
      <c r="D80" s="2789"/>
      <c r="E80" s="2789"/>
      <c r="F80" s="2789"/>
      <c r="G80" s="2789"/>
      <c r="H80" s="2789"/>
      <c r="I80" s="2789"/>
      <c r="J80" s="2789"/>
    </row>
    <row r="81" spans="1:10" s="772" customFormat="1" ht="263.25" customHeight="1" x14ac:dyDescent="0.25">
      <c r="A81" s="1901" t="s">
        <v>9</v>
      </c>
      <c r="B81" s="1902" t="s">
        <v>1192</v>
      </c>
      <c r="C81" s="1903" t="s">
        <v>19</v>
      </c>
      <c r="D81" s="1904">
        <f>D82+D83</f>
        <v>1501.7</v>
      </c>
      <c r="E81" s="1904">
        <f>E82+E83</f>
        <v>1385.3</v>
      </c>
      <c r="F81" s="1887">
        <f t="shared" si="7"/>
        <v>92.248784710661241</v>
      </c>
      <c r="G81" s="1905"/>
      <c r="H81" s="1904">
        <f>H82+H83</f>
        <v>1385.3</v>
      </c>
      <c r="I81" s="1887">
        <f t="shared" si="8"/>
        <v>92.248784710661241</v>
      </c>
      <c r="J81" s="1907"/>
    </row>
    <row r="82" spans="1:10" s="772" customFormat="1" ht="273.75" customHeight="1" x14ac:dyDescent="0.25">
      <c r="A82" s="1888" t="s">
        <v>21</v>
      </c>
      <c r="B82" s="1882" t="s">
        <v>1193</v>
      </c>
      <c r="C82" s="1880" t="s">
        <v>19</v>
      </c>
      <c r="D82" s="1889">
        <v>1501.7</v>
      </c>
      <c r="E82" s="1889">
        <v>1385.3</v>
      </c>
      <c r="F82" s="1835">
        <f t="shared" si="7"/>
        <v>92.248784710661241</v>
      </c>
      <c r="G82" s="1892" t="s">
        <v>1319</v>
      </c>
      <c r="H82" s="1889">
        <f>E82</f>
        <v>1385.3</v>
      </c>
      <c r="I82" s="1835">
        <f t="shared" si="8"/>
        <v>92.248784710661241</v>
      </c>
      <c r="J82" s="1880" t="s">
        <v>1643</v>
      </c>
    </row>
    <row r="83" spans="1:10" s="772" customFormat="1" ht="111.75" customHeight="1" x14ac:dyDescent="0.25">
      <c r="A83" s="1888" t="s">
        <v>26</v>
      </c>
      <c r="B83" s="1882" t="s">
        <v>1194</v>
      </c>
      <c r="C83" s="1880" t="s">
        <v>19</v>
      </c>
      <c r="D83" s="1889">
        <v>0</v>
      </c>
      <c r="E83" s="1889">
        <v>0</v>
      </c>
      <c r="F83" s="1835">
        <v>0</v>
      </c>
      <c r="G83" s="1906"/>
      <c r="H83" s="1889">
        <v>0</v>
      </c>
      <c r="I83" s="1835">
        <v>0</v>
      </c>
      <c r="J83" s="1880" t="s">
        <v>1313</v>
      </c>
    </row>
    <row r="84" spans="1:10" s="772" customFormat="1" ht="140.25" customHeight="1" x14ac:dyDescent="0.25">
      <c r="A84" s="1901" t="s">
        <v>12</v>
      </c>
      <c r="B84" s="1902" t="s">
        <v>1195</v>
      </c>
      <c r="C84" s="1903" t="s">
        <v>19</v>
      </c>
      <c r="D84" s="1904">
        <f>D85</f>
        <v>185</v>
      </c>
      <c r="E84" s="1904">
        <f>E85</f>
        <v>185</v>
      </c>
      <c r="F84" s="1887">
        <f t="shared" si="7"/>
        <v>100</v>
      </c>
      <c r="G84" s="1905"/>
      <c r="H84" s="1904">
        <f>H85</f>
        <v>185</v>
      </c>
      <c r="I84" s="1887">
        <f t="shared" si="8"/>
        <v>100</v>
      </c>
      <c r="J84" s="1907"/>
    </row>
    <row r="85" spans="1:10" s="772" customFormat="1" ht="117.75" customHeight="1" x14ac:dyDescent="0.25">
      <c r="A85" s="1888" t="s">
        <v>13</v>
      </c>
      <c r="B85" s="1882" t="s">
        <v>1196</v>
      </c>
      <c r="C85" s="1880" t="s">
        <v>19</v>
      </c>
      <c r="D85" s="1889">
        <v>185</v>
      </c>
      <c r="E85" s="1915">
        <v>185</v>
      </c>
      <c r="F85" s="1835">
        <f t="shared" si="7"/>
        <v>100</v>
      </c>
      <c r="G85" s="1916" t="s">
        <v>1561</v>
      </c>
      <c r="H85" s="1889">
        <v>185</v>
      </c>
      <c r="I85" s="1835">
        <f t="shared" si="8"/>
        <v>100</v>
      </c>
      <c r="J85" s="1876"/>
    </row>
    <row r="86" spans="1:10" s="772" customFormat="1" ht="132.75" customHeight="1" x14ac:dyDescent="0.25">
      <c r="A86" s="1901" t="s">
        <v>14</v>
      </c>
      <c r="B86" s="1902" t="s">
        <v>1197</v>
      </c>
      <c r="C86" s="1903" t="s">
        <v>19</v>
      </c>
      <c r="D86" s="1904">
        <f>D87+D88+D89+D90+D91</f>
        <v>0</v>
      </c>
      <c r="E86" s="1904">
        <f>E87+E88+E89+E90+E91</f>
        <v>0</v>
      </c>
      <c r="F86" s="1887">
        <v>0</v>
      </c>
      <c r="G86" s="1905"/>
      <c r="H86" s="1904">
        <f>H87+H88+H89+H90+H91</f>
        <v>0</v>
      </c>
      <c r="I86" s="1887">
        <v>0</v>
      </c>
      <c r="J86" s="1880"/>
    </row>
    <row r="87" spans="1:10" s="772" customFormat="1" ht="97.5" customHeight="1" x14ac:dyDescent="0.25">
      <c r="A87" s="780" t="s">
        <v>17</v>
      </c>
      <c r="B87" s="777" t="s">
        <v>1198</v>
      </c>
      <c r="C87" s="774" t="s">
        <v>19</v>
      </c>
      <c r="D87" s="781">
        <v>0</v>
      </c>
      <c r="E87" s="781">
        <v>0</v>
      </c>
      <c r="F87" s="757">
        <v>0</v>
      </c>
      <c r="G87" s="794"/>
      <c r="H87" s="781">
        <v>0</v>
      </c>
      <c r="I87" s="757">
        <v>0</v>
      </c>
      <c r="J87" s="870" t="s">
        <v>1313</v>
      </c>
    </row>
    <row r="88" spans="1:10" s="772" customFormat="1" ht="93" customHeight="1" x14ac:dyDescent="0.25">
      <c r="A88" s="780" t="s">
        <v>209</v>
      </c>
      <c r="B88" s="777" t="s">
        <v>1199</v>
      </c>
      <c r="C88" s="774" t="s">
        <v>19</v>
      </c>
      <c r="D88" s="781">
        <v>0</v>
      </c>
      <c r="E88" s="781">
        <v>0</v>
      </c>
      <c r="F88" s="757">
        <v>0</v>
      </c>
      <c r="G88" s="794"/>
      <c r="H88" s="781">
        <v>0</v>
      </c>
      <c r="I88" s="757">
        <v>0</v>
      </c>
      <c r="J88" s="870" t="s">
        <v>1313</v>
      </c>
    </row>
    <row r="89" spans="1:10" s="772" customFormat="1" ht="96.75" customHeight="1" x14ac:dyDescent="0.25">
      <c r="A89" s="780" t="s">
        <v>311</v>
      </c>
      <c r="B89" s="777" t="s">
        <v>1200</v>
      </c>
      <c r="C89" s="774" t="s">
        <v>19</v>
      </c>
      <c r="D89" s="781">
        <v>0</v>
      </c>
      <c r="E89" s="781">
        <v>0</v>
      </c>
      <c r="F89" s="757">
        <v>0</v>
      </c>
      <c r="G89" s="794"/>
      <c r="H89" s="781">
        <v>0</v>
      </c>
      <c r="I89" s="757">
        <v>0</v>
      </c>
      <c r="J89" s="870" t="s">
        <v>1313</v>
      </c>
    </row>
    <row r="90" spans="1:10" s="772" customFormat="1" ht="97.5" customHeight="1" x14ac:dyDescent="0.25">
      <c r="A90" s="780" t="s">
        <v>312</v>
      </c>
      <c r="B90" s="777" t="s">
        <v>1201</v>
      </c>
      <c r="C90" s="774" t="s">
        <v>19</v>
      </c>
      <c r="D90" s="781">
        <v>0</v>
      </c>
      <c r="E90" s="781">
        <v>0</v>
      </c>
      <c r="F90" s="757">
        <v>0</v>
      </c>
      <c r="G90" s="794"/>
      <c r="H90" s="781">
        <v>0</v>
      </c>
      <c r="I90" s="757">
        <v>0</v>
      </c>
      <c r="J90" s="870" t="s">
        <v>1313</v>
      </c>
    </row>
    <row r="91" spans="1:10" s="772" customFormat="1" ht="96" customHeight="1" x14ac:dyDescent="0.25">
      <c r="A91" s="780" t="s">
        <v>313</v>
      </c>
      <c r="B91" s="777" t="s">
        <v>1202</v>
      </c>
      <c r="C91" s="774" t="s">
        <v>19</v>
      </c>
      <c r="D91" s="781">
        <v>0</v>
      </c>
      <c r="E91" s="781">
        <v>0</v>
      </c>
      <c r="F91" s="757">
        <v>0</v>
      </c>
      <c r="G91" s="794"/>
      <c r="H91" s="781">
        <v>0</v>
      </c>
      <c r="I91" s="757">
        <v>0</v>
      </c>
      <c r="J91" s="870" t="s">
        <v>1313</v>
      </c>
    </row>
    <row r="92" spans="1:10" s="772" customFormat="1" ht="93.75" customHeight="1" x14ac:dyDescent="0.3">
      <c r="A92" s="796"/>
      <c r="B92" s="797" t="s">
        <v>70</v>
      </c>
      <c r="C92" s="791" t="s">
        <v>19</v>
      </c>
      <c r="D92" s="792">
        <f>D81+D84</f>
        <v>1686.7</v>
      </c>
      <c r="E92" s="792">
        <f>E81+E84</f>
        <v>1570.3</v>
      </c>
      <c r="F92" s="547">
        <f>E92/D92*100</f>
        <v>93.098950613624226</v>
      </c>
      <c r="G92" s="793"/>
      <c r="H92" s="792">
        <f>H81+H84</f>
        <v>1570.3</v>
      </c>
      <c r="I92" s="547">
        <f>H92/D92*100</f>
        <v>93.098950613624226</v>
      </c>
      <c r="J92" s="798"/>
    </row>
    <row r="93" spans="1:10" s="772" customFormat="1" ht="33" hidden="1" customHeight="1" x14ac:dyDescent="0.25">
      <c r="A93" s="2814" t="s">
        <v>535</v>
      </c>
      <c r="B93" s="2814"/>
      <c r="C93" s="2814"/>
      <c r="D93" s="2814"/>
      <c r="E93" s="2814"/>
      <c r="F93" s="2814"/>
      <c r="G93" s="2814"/>
      <c r="H93" s="2814"/>
      <c r="I93" s="2814"/>
      <c r="J93" s="2814"/>
    </row>
    <row r="94" spans="1:10" s="772" customFormat="1" ht="164.25" hidden="1" customHeight="1" x14ac:dyDescent="0.25">
      <c r="A94" s="789" t="s">
        <v>9</v>
      </c>
      <c r="B94" s="790" t="s">
        <v>391</v>
      </c>
      <c r="C94" s="791" t="s">
        <v>19</v>
      </c>
      <c r="D94" s="799">
        <f>D95+D96+D97+D98+D99+D101+D102+D100</f>
        <v>208.8</v>
      </c>
      <c r="E94" s="799">
        <f>E95+E96+E97+E98+E99+E101+E102+E100</f>
        <v>0</v>
      </c>
      <c r="F94" s="226">
        <f t="shared" si="7"/>
        <v>0</v>
      </c>
      <c r="G94" s="800"/>
      <c r="H94" s="799">
        <f>H95+H96+H97+H98+H99+H101+H102+H100</f>
        <v>0</v>
      </c>
      <c r="I94" s="226">
        <f t="shared" si="8"/>
        <v>0</v>
      </c>
      <c r="J94" s="800"/>
    </row>
    <row r="95" spans="1:10" s="772" customFormat="1" ht="192.75" hidden="1" customHeight="1" x14ac:dyDescent="0.25">
      <c r="A95" s="780" t="s">
        <v>21</v>
      </c>
      <c r="B95" s="777" t="s">
        <v>805</v>
      </c>
      <c r="C95" s="774" t="s">
        <v>19</v>
      </c>
      <c r="D95" s="801">
        <v>208.8</v>
      </c>
      <c r="E95" s="801">
        <v>0</v>
      </c>
      <c r="F95" s="437">
        <v>0</v>
      </c>
      <c r="G95" s="784" t="s">
        <v>661</v>
      </c>
      <c r="H95" s="801">
        <v>0</v>
      </c>
      <c r="I95" s="437">
        <v>0</v>
      </c>
      <c r="J95" s="784" t="s">
        <v>660</v>
      </c>
    </row>
    <row r="96" spans="1:10" s="772" customFormat="1" ht="110.25" hidden="1" customHeight="1" x14ac:dyDescent="0.25">
      <c r="A96" s="780" t="s">
        <v>26</v>
      </c>
      <c r="B96" s="777" t="s">
        <v>325</v>
      </c>
      <c r="C96" s="774" t="s">
        <v>19</v>
      </c>
      <c r="D96" s="801">
        <v>0</v>
      </c>
      <c r="E96" s="801">
        <v>0</v>
      </c>
      <c r="F96" s="437">
        <v>0</v>
      </c>
      <c r="G96" s="784"/>
      <c r="H96" s="801">
        <v>0</v>
      </c>
      <c r="I96" s="437">
        <v>0</v>
      </c>
      <c r="J96" s="784" t="s">
        <v>642</v>
      </c>
    </row>
    <row r="97" spans="1:10" s="772" customFormat="1" ht="111.75" hidden="1" customHeight="1" x14ac:dyDescent="0.25">
      <c r="A97" s="780" t="s">
        <v>26</v>
      </c>
      <c r="B97" s="777" t="s">
        <v>326</v>
      </c>
      <c r="C97" s="774" t="s">
        <v>19</v>
      </c>
      <c r="D97" s="801">
        <v>0</v>
      </c>
      <c r="E97" s="801">
        <v>0</v>
      </c>
      <c r="F97" s="437">
        <v>0</v>
      </c>
      <c r="G97" s="784"/>
      <c r="H97" s="801">
        <v>0</v>
      </c>
      <c r="I97" s="437">
        <v>0</v>
      </c>
      <c r="J97" s="795" t="s">
        <v>798</v>
      </c>
    </row>
    <row r="98" spans="1:10" s="772" customFormat="1" ht="149.25" hidden="1" customHeight="1" x14ac:dyDescent="0.25">
      <c r="A98" s="780" t="s">
        <v>51</v>
      </c>
      <c r="B98" s="777" t="s">
        <v>327</v>
      </c>
      <c r="C98" s="774" t="s">
        <v>19</v>
      </c>
      <c r="D98" s="801">
        <v>0</v>
      </c>
      <c r="E98" s="801">
        <v>0</v>
      </c>
      <c r="F98" s="437">
        <v>0</v>
      </c>
      <c r="G98" s="784"/>
      <c r="H98" s="801">
        <v>0</v>
      </c>
      <c r="I98" s="437">
        <v>0</v>
      </c>
      <c r="J98" s="784" t="s">
        <v>642</v>
      </c>
    </row>
    <row r="99" spans="1:10" s="772" customFormat="1" ht="86.25" hidden="1" customHeight="1" x14ac:dyDescent="0.25">
      <c r="A99" s="780" t="s">
        <v>60</v>
      </c>
      <c r="B99" s="777" t="s">
        <v>328</v>
      </c>
      <c r="C99" s="774" t="s">
        <v>19</v>
      </c>
      <c r="D99" s="801">
        <v>0</v>
      </c>
      <c r="E99" s="801">
        <v>0</v>
      </c>
      <c r="F99" s="437">
        <v>0</v>
      </c>
      <c r="G99" s="784"/>
      <c r="H99" s="801">
        <v>0</v>
      </c>
      <c r="I99" s="437">
        <v>0</v>
      </c>
      <c r="J99" s="784" t="s">
        <v>642</v>
      </c>
    </row>
    <row r="100" spans="1:10" s="772" customFormat="1" ht="87.75" hidden="1" customHeight="1" x14ac:dyDescent="0.25">
      <c r="A100" s="780" t="s">
        <v>72</v>
      </c>
      <c r="B100" s="777" t="s">
        <v>495</v>
      </c>
      <c r="C100" s="774" t="s">
        <v>19</v>
      </c>
      <c r="D100" s="801">
        <v>0</v>
      </c>
      <c r="E100" s="801">
        <v>0</v>
      </c>
      <c r="F100" s="437">
        <v>0</v>
      </c>
      <c r="G100" s="784"/>
      <c r="H100" s="801">
        <v>0</v>
      </c>
      <c r="I100" s="437">
        <v>0</v>
      </c>
      <c r="J100" s="784" t="s">
        <v>642</v>
      </c>
    </row>
    <row r="101" spans="1:10" s="772" customFormat="1" ht="163.5" hidden="1" customHeight="1" x14ac:dyDescent="0.25">
      <c r="A101" s="780" t="s">
        <v>27</v>
      </c>
      <c r="B101" s="777" t="s">
        <v>329</v>
      </c>
      <c r="C101" s="774" t="s">
        <v>19</v>
      </c>
      <c r="D101" s="801">
        <v>0</v>
      </c>
      <c r="E101" s="801">
        <v>0</v>
      </c>
      <c r="F101" s="437">
        <v>0</v>
      </c>
      <c r="G101" s="795"/>
      <c r="H101" s="801">
        <v>0</v>
      </c>
      <c r="I101" s="437">
        <v>0</v>
      </c>
      <c r="J101" s="784" t="s">
        <v>753</v>
      </c>
    </row>
    <row r="102" spans="1:10" s="772" customFormat="1" ht="128.25" hidden="1" customHeight="1" x14ac:dyDescent="0.25">
      <c r="A102" s="780" t="s">
        <v>351</v>
      </c>
      <c r="B102" s="777" t="s">
        <v>331</v>
      </c>
      <c r="C102" s="774" t="s">
        <v>19</v>
      </c>
      <c r="D102" s="801">
        <f>D103+D104</f>
        <v>0</v>
      </c>
      <c r="E102" s="801">
        <f>E103+E104</f>
        <v>0</v>
      </c>
      <c r="F102" s="437">
        <v>0</v>
      </c>
      <c r="G102" s="784"/>
      <c r="H102" s="801">
        <f>H103+H104</f>
        <v>0</v>
      </c>
      <c r="I102" s="437">
        <v>0</v>
      </c>
      <c r="J102" s="784"/>
    </row>
    <row r="103" spans="1:10" s="772" customFormat="1" ht="93" hidden="1" customHeight="1" x14ac:dyDescent="0.25">
      <c r="A103" s="780" t="s">
        <v>496</v>
      </c>
      <c r="B103" s="777" t="s">
        <v>332</v>
      </c>
      <c r="C103" s="774" t="s">
        <v>19</v>
      </c>
      <c r="D103" s="801">
        <v>0</v>
      </c>
      <c r="E103" s="801">
        <v>0</v>
      </c>
      <c r="F103" s="437">
        <v>0</v>
      </c>
      <c r="G103" s="784"/>
      <c r="H103" s="801">
        <v>0</v>
      </c>
      <c r="I103" s="437">
        <v>0</v>
      </c>
      <c r="J103" s="784" t="s">
        <v>642</v>
      </c>
    </row>
    <row r="104" spans="1:10" s="772" customFormat="1" ht="91.5" hidden="1" customHeight="1" x14ac:dyDescent="0.25">
      <c r="A104" s="780" t="s">
        <v>497</v>
      </c>
      <c r="B104" s="777" t="s">
        <v>333</v>
      </c>
      <c r="C104" s="774" t="s">
        <v>19</v>
      </c>
      <c r="D104" s="801">
        <v>0</v>
      </c>
      <c r="E104" s="801">
        <v>0</v>
      </c>
      <c r="F104" s="437">
        <v>0</v>
      </c>
      <c r="G104" s="784"/>
      <c r="H104" s="801">
        <v>0</v>
      </c>
      <c r="I104" s="437">
        <v>0</v>
      </c>
      <c r="J104" s="784" t="s">
        <v>642</v>
      </c>
    </row>
    <row r="105" spans="1:10" s="772" customFormat="1" ht="131.25" hidden="1" customHeight="1" x14ac:dyDescent="0.25">
      <c r="A105" s="789" t="s">
        <v>12</v>
      </c>
      <c r="B105" s="790" t="s">
        <v>498</v>
      </c>
      <c r="C105" s="791" t="s">
        <v>19</v>
      </c>
      <c r="D105" s="799">
        <f>D106+D113</f>
        <v>9231.2000000000007</v>
      </c>
      <c r="E105" s="799">
        <f>E106+E113</f>
        <v>0</v>
      </c>
      <c r="F105" s="226">
        <f t="shared" si="7"/>
        <v>0</v>
      </c>
      <c r="G105" s="800"/>
      <c r="H105" s="799">
        <f>H106+H113</f>
        <v>0</v>
      </c>
      <c r="I105" s="226">
        <f t="shared" si="8"/>
        <v>0</v>
      </c>
      <c r="J105" s="800"/>
    </row>
    <row r="106" spans="1:10" s="772" customFormat="1" ht="113.25" hidden="1" customHeight="1" x14ac:dyDescent="0.25">
      <c r="A106" s="780" t="s">
        <v>13</v>
      </c>
      <c r="B106" s="777" t="s">
        <v>334</v>
      </c>
      <c r="C106" s="774" t="s">
        <v>19</v>
      </c>
      <c r="D106" s="801">
        <f>D107+D108+D109+D110+D111+D112</f>
        <v>7961.2</v>
      </c>
      <c r="E106" s="801">
        <f>E107+E108+E109+E110+E111+E112</f>
        <v>0</v>
      </c>
      <c r="F106" s="437">
        <f t="shared" si="7"/>
        <v>0</v>
      </c>
      <c r="G106" s="784"/>
      <c r="H106" s="801">
        <f>H107+H108+H109+H110+H111+H112</f>
        <v>0</v>
      </c>
      <c r="I106" s="437">
        <f t="shared" si="8"/>
        <v>0</v>
      </c>
      <c r="J106" s="784"/>
    </row>
    <row r="107" spans="1:10" s="772" customFormat="1" ht="116.25" hidden="1" customHeight="1" x14ac:dyDescent="0.25">
      <c r="A107" s="780" t="s">
        <v>287</v>
      </c>
      <c r="B107" s="777" t="s">
        <v>335</v>
      </c>
      <c r="C107" s="774" t="s">
        <v>19</v>
      </c>
      <c r="D107" s="801">
        <v>1800</v>
      </c>
      <c r="E107" s="801">
        <v>0</v>
      </c>
      <c r="F107" s="437">
        <f t="shared" si="7"/>
        <v>0</v>
      </c>
      <c r="G107" s="802" t="s">
        <v>658</v>
      </c>
      <c r="H107" s="801">
        <v>0</v>
      </c>
      <c r="I107" s="437">
        <f t="shared" si="8"/>
        <v>0</v>
      </c>
      <c r="J107" s="142" t="s">
        <v>659</v>
      </c>
    </row>
    <row r="108" spans="1:10" s="772" customFormat="1" ht="93.75" hidden="1" customHeight="1" x14ac:dyDescent="0.25">
      <c r="A108" s="780" t="s">
        <v>288</v>
      </c>
      <c r="B108" s="777" t="s">
        <v>336</v>
      </c>
      <c r="C108" s="774" t="s">
        <v>19</v>
      </c>
      <c r="D108" s="801">
        <v>200</v>
      </c>
      <c r="E108" s="801">
        <v>0</v>
      </c>
      <c r="F108" s="437">
        <f t="shared" si="7"/>
        <v>0</v>
      </c>
      <c r="G108" s="802" t="s">
        <v>658</v>
      </c>
      <c r="H108" s="801">
        <v>0</v>
      </c>
      <c r="I108" s="437">
        <f t="shared" si="8"/>
        <v>0</v>
      </c>
      <c r="J108" s="142" t="s">
        <v>659</v>
      </c>
    </row>
    <row r="109" spans="1:10" s="772" customFormat="1" ht="117" hidden="1" customHeight="1" x14ac:dyDescent="0.25">
      <c r="A109" s="780" t="s">
        <v>289</v>
      </c>
      <c r="B109" s="777" t="s">
        <v>499</v>
      </c>
      <c r="C109" s="774" t="s">
        <v>19</v>
      </c>
      <c r="D109" s="801">
        <v>190</v>
      </c>
      <c r="E109" s="801">
        <v>0</v>
      </c>
      <c r="F109" s="437">
        <f t="shared" si="7"/>
        <v>0</v>
      </c>
      <c r="G109" s="795" t="s">
        <v>799</v>
      </c>
      <c r="H109" s="801">
        <v>0</v>
      </c>
      <c r="I109" s="437">
        <f t="shared" si="8"/>
        <v>0</v>
      </c>
      <c r="J109" s="784" t="s">
        <v>662</v>
      </c>
    </row>
    <row r="110" spans="1:10" s="772" customFormat="1" ht="197.25" hidden="1" customHeight="1" x14ac:dyDescent="0.25">
      <c r="A110" s="780" t="s">
        <v>337</v>
      </c>
      <c r="B110" s="777" t="s">
        <v>338</v>
      </c>
      <c r="C110" s="774" t="s">
        <v>19</v>
      </c>
      <c r="D110" s="801">
        <v>5671.2</v>
      </c>
      <c r="E110" s="801">
        <v>0</v>
      </c>
      <c r="F110" s="437">
        <f>E110/D110*100</f>
        <v>0</v>
      </c>
      <c r="G110" s="784" t="s">
        <v>663</v>
      </c>
      <c r="H110" s="801">
        <v>0</v>
      </c>
      <c r="I110" s="437">
        <f>H110/D110*100</f>
        <v>0</v>
      </c>
      <c r="J110" s="784" t="s">
        <v>660</v>
      </c>
    </row>
    <row r="111" spans="1:10" s="772" customFormat="1" ht="121.5" hidden="1" customHeight="1" x14ac:dyDescent="0.25">
      <c r="A111" s="780" t="s">
        <v>339</v>
      </c>
      <c r="B111" s="777" t="s">
        <v>340</v>
      </c>
      <c r="C111" s="774" t="s">
        <v>19</v>
      </c>
      <c r="D111" s="801">
        <v>100</v>
      </c>
      <c r="E111" s="801">
        <v>0</v>
      </c>
      <c r="F111" s="437">
        <f t="shared" si="7"/>
        <v>0</v>
      </c>
      <c r="G111" s="795" t="s">
        <v>800</v>
      </c>
      <c r="H111" s="801">
        <v>0</v>
      </c>
      <c r="I111" s="437">
        <f t="shared" si="8"/>
        <v>0</v>
      </c>
      <c r="J111" s="784"/>
    </row>
    <row r="112" spans="1:10" s="772" customFormat="1" ht="75.75" hidden="1" customHeight="1" x14ac:dyDescent="0.25">
      <c r="A112" s="780" t="s">
        <v>341</v>
      </c>
      <c r="B112" s="777" t="s">
        <v>342</v>
      </c>
      <c r="C112" s="774" t="s">
        <v>19</v>
      </c>
      <c r="D112" s="801">
        <v>0</v>
      </c>
      <c r="E112" s="801">
        <v>0</v>
      </c>
      <c r="F112" s="437">
        <v>0</v>
      </c>
      <c r="G112" s="784"/>
      <c r="H112" s="801">
        <v>0</v>
      </c>
      <c r="I112" s="437">
        <v>0</v>
      </c>
      <c r="J112" s="784" t="s">
        <v>642</v>
      </c>
    </row>
    <row r="113" spans="1:10" s="772" customFormat="1" ht="92.45" hidden="1" customHeight="1" x14ac:dyDescent="0.25">
      <c r="A113" s="780" t="s">
        <v>22</v>
      </c>
      <c r="B113" s="777" t="s">
        <v>343</v>
      </c>
      <c r="C113" s="774" t="s">
        <v>19</v>
      </c>
      <c r="D113" s="801">
        <f>D114</f>
        <v>1270</v>
      </c>
      <c r="E113" s="801">
        <f>E114</f>
        <v>0</v>
      </c>
      <c r="F113" s="437">
        <f t="shared" si="7"/>
        <v>0</v>
      </c>
      <c r="G113" s="784"/>
      <c r="H113" s="801">
        <f>H114</f>
        <v>0</v>
      </c>
      <c r="I113" s="437">
        <f t="shared" si="8"/>
        <v>0</v>
      </c>
      <c r="J113" s="784"/>
    </row>
    <row r="114" spans="1:10" s="772" customFormat="1" ht="138.75" hidden="1" customHeight="1" x14ac:dyDescent="0.25">
      <c r="A114" s="780" t="s">
        <v>344</v>
      </c>
      <c r="B114" s="777" t="s">
        <v>345</v>
      </c>
      <c r="C114" s="774" t="s">
        <v>19</v>
      </c>
      <c r="D114" s="801">
        <v>1270</v>
      </c>
      <c r="E114" s="801">
        <v>0</v>
      </c>
      <c r="F114" s="437">
        <f t="shared" si="7"/>
        <v>0</v>
      </c>
      <c r="G114" s="795" t="s">
        <v>801</v>
      </c>
      <c r="H114" s="801">
        <v>0</v>
      </c>
      <c r="I114" s="437">
        <f t="shared" si="8"/>
        <v>0</v>
      </c>
      <c r="J114" s="784"/>
    </row>
    <row r="115" spans="1:10" s="772" customFormat="1" ht="93" hidden="1" customHeight="1" x14ac:dyDescent="0.25">
      <c r="A115" s="789" t="s">
        <v>14</v>
      </c>
      <c r="B115" s="790" t="s">
        <v>346</v>
      </c>
      <c r="C115" s="791" t="s">
        <v>19</v>
      </c>
      <c r="D115" s="803">
        <v>0</v>
      </c>
      <c r="E115" s="803">
        <v>0</v>
      </c>
      <c r="F115" s="803">
        <v>0</v>
      </c>
      <c r="G115" s="798"/>
      <c r="H115" s="803">
        <v>0</v>
      </c>
      <c r="I115" s="803">
        <v>0</v>
      </c>
      <c r="J115" s="798"/>
    </row>
    <row r="116" spans="1:10" s="772" customFormat="1" ht="89.25" hidden="1" customHeight="1" x14ac:dyDescent="0.25">
      <c r="A116" s="780" t="s">
        <v>17</v>
      </c>
      <c r="B116" s="777" t="s">
        <v>806</v>
      </c>
      <c r="C116" s="774" t="s">
        <v>19</v>
      </c>
      <c r="D116" s="804">
        <v>0</v>
      </c>
      <c r="E116" s="804">
        <v>0</v>
      </c>
      <c r="F116" s="804">
        <v>0</v>
      </c>
      <c r="G116" s="795"/>
      <c r="H116" s="804">
        <v>0</v>
      </c>
      <c r="I116" s="804">
        <v>0</v>
      </c>
      <c r="J116" s="795"/>
    </row>
    <row r="117" spans="1:10" s="772" customFormat="1" ht="230.25" hidden="1" customHeight="1" x14ac:dyDescent="0.25">
      <c r="A117" s="780" t="s">
        <v>208</v>
      </c>
      <c r="B117" s="777" t="s">
        <v>347</v>
      </c>
      <c r="C117" s="788" t="s">
        <v>310</v>
      </c>
      <c r="D117" s="2822" t="s">
        <v>985</v>
      </c>
      <c r="E117" s="2823"/>
      <c r="F117" s="2823"/>
      <c r="G117" s="2823"/>
      <c r="H117" s="2823"/>
      <c r="I117" s="2823"/>
      <c r="J117" s="2823"/>
    </row>
    <row r="118" spans="1:10" s="772" customFormat="1" ht="93" hidden="1" customHeight="1" x14ac:dyDescent="0.3">
      <c r="A118" s="796"/>
      <c r="B118" s="797" t="s">
        <v>64</v>
      </c>
      <c r="C118" s="791" t="s">
        <v>19</v>
      </c>
      <c r="D118" s="799">
        <f>D94+D105</f>
        <v>9440</v>
      </c>
      <c r="E118" s="799">
        <f>E94+E105</f>
        <v>0</v>
      </c>
      <c r="F118" s="226">
        <f>E118/D118*100</f>
        <v>0</v>
      </c>
      <c r="G118" s="805"/>
      <c r="H118" s="799">
        <f>H94+H105</f>
        <v>0</v>
      </c>
      <c r="I118" s="226">
        <f>H118/D118*100</f>
        <v>0</v>
      </c>
      <c r="J118" s="800"/>
    </row>
    <row r="119" spans="1:10" s="772" customFormat="1" ht="34.5" hidden="1" customHeight="1" x14ac:dyDescent="0.25">
      <c r="A119" s="2814" t="s">
        <v>500</v>
      </c>
      <c r="B119" s="2813"/>
      <c r="C119" s="2813"/>
      <c r="D119" s="2813"/>
      <c r="E119" s="2813"/>
      <c r="F119" s="2813"/>
      <c r="G119" s="2813"/>
      <c r="H119" s="2813"/>
      <c r="I119" s="2813"/>
      <c r="J119" s="2813"/>
    </row>
    <row r="120" spans="1:10" s="772" customFormat="1" ht="255.75" hidden="1" customHeight="1" x14ac:dyDescent="0.25">
      <c r="A120" s="789" t="s">
        <v>9</v>
      </c>
      <c r="B120" s="790" t="s">
        <v>501</v>
      </c>
      <c r="C120" s="791" t="s">
        <v>19</v>
      </c>
      <c r="D120" s="799">
        <f>D121</f>
        <v>1359.2</v>
      </c>
      <c r="E120" s="799">
        <f>E121</f>
        <v>307.89999999999998</v>
      </c>
      <c r="F120" s="226">
        <f>E120/D120*100</f>
        <v>22.653031194820482</v>
      </c>
      <c r="G120" s="800"/>
      <c r="H120" s="799">
        <f>H121</f>
        <v>307.89999999999998</v>
      </c>
      <c r="I120" s="226">
        <f>H120/D120*100</f>
        <v>22.653031194820482</v>
      </c>
      <c r="J120" s="798"/>
    </row>
    <row r="121" spans="1:10" s="772" customFormat="1" ht="171" hidden="1" customHeight="1" x14ac:dyDescent="0.25">
      <c r="A121" s="780" t="s">
        <v>21</v>
      </c>
      <c r="B121" s="777" t="s">
        <v>348</v>
      </c>
      <c r="C121" s="774" t="s">
        <v>19</v>
      </c>
      <c r="D121" s="801">
        <f>D122+D123+D124</f>
        <v>1359.2</v>
      </c>
      <c r="E121" s="801">
        <f>E122+E123+E124</f>
        <v>307.89999999999998</v>
      </c>
      <c r="F121" s="437">
        <f>E121/D121*100</f>
        <v>22.653031194820482</v>
      </c>
      <c r="G121" s="784"/>
      <c r="H121" s="801">
        <f>H122+H123+H124</f>
        <v>307.89999999999998</v>
      </c>
      <c r="I121" s="437">
        <f>H121/D121*100</f>
        <v>22.653031194820482</v>
      </c>
      <c r="J121" s="795"/>
    </row>
    <row r="122" spans="1:10" s="772" customFormat="1" ht="270.75" hidden="1" customHeight="1" x14ac:dyDescent="0.25">
      <c r="A122" s="780" t="s">
        <v>200</v>
      </c>
      <c r="B122" s="777" t="s">
        <v>349</v>
      </c>
      <c r="C122" s="774" t="s">
        <v>19</v>
      </c>
      <c r="D122" s="801">
        <v>1359.2</v>
      </c>
      <c r="E122" s="801">
        <v>307.89999999999998</v>
      </c>
      <c r="F122" s="437">
        <f>E122/D122*100</f>
        <v>22.653031194820482</v>
      </c>
      <c r="G122" s="795" t="s">
        <v>664</v>
      </c>
      <c r="H122" s="801">
        <v>307.89999999999998</v>
      </c>
      <c r="I122" s="437">
        <f>H122/D122*100</f>
        <v>22.653031194820482</v>
      </c>
      <c r="J122" s="795"/>
    </row>
    <row r="123" spans="1:10" s="772" customFormat="1" ht="93.75" hidden="1" customHeight="1" x14ac:dyDescent="0.25">
      <c r="A123" s="780" t="s">
        <v>201</v>
      </c>
      <c r="B123" s="777" t="s">
        <v>350</v>
      </c>
      <c r="C123" s="774" t="s">
        <v>19</v>
      </c>
      <c r="D123" s="801">
        <v>0</v>
      </c>
      <c r="E123" s="801">
        <v>0</v>
      </c>
      <c r="F123" s="437">
        <v>0</v>
      </c>
      <c r="G123" s="806"/>
      <c r="H123" s="801">
        <v>0</v>
      </c>
      <c r="I123" s="437">
        <v>0</v>
      </c>
      <c r="J123" s="784" t="s">
        <v>642</v>
      </c>
    </row>
    <row r="124" spans="1:10" s="772" customFormat="1" ht="111.75" hidden="1" customHeight="1" x14ac:dyDescent="0.25">
      <c r="A124" s="780" t="s">
        <v>283</v>
      </c>
      <c r="B124" s="777" t="s">
        <v>502</v>
      </c>
      <c r="C124" s="774" t="s">
        <v>19</v>
      </c>
      <c r="D124" s="801">
        <v>0</v>
      </c>
      <c r="E124" s="801">
        <v>0</v>
      </c>
      <c r="F124" s="437">
        <v>0</v>
      </c>
      <c r="G124" s="806"/>
      <c r="H124" s="801">
        <v>0</v>
      </c>
      <c r="I124" s="437">
        <v>0</v>
      </c>
      <c r="J124" s="784" t="s">
        <v>642</v>
      </c>
    </row>
    <row r="125" spans="1:10" s="772" customFormat="1" ht="92.1" hidden="1" customHeight="1" x14ac:dyDescent="0.25">
      <c r="A125" s="780"/>
      <c r="B125" s="797" t="s">
        <v>70</v>
      </c>
      <c r="C125" s="791" t="s">
        <v>19</v>
      </c>
      <c r="D125" s="799">
        <f>D120</f>
        <v>1359.2</v>
      </c>
      <c r="E125" s="799">
        <f>E120</f>
        <v>307.89999999999998</v>
      </c>
      <c r="F125" s="226">
        <f>E125/D125*100</f>
        <v>22.653031194820482</v>
      </c>
      <c r="G125" s="798"/>
      <c r="H125" s="799">
        <f>H120</f>
        <v>307.89999999999998</v>
      </c>
      <c r="I125" s="226">
        <f>H125/D125*100</f>
        <v>22.653031194820482</v>
      </c>
      <c r="J125" s="800"/>
    </row>
    <row r="126" spans="1:10" s="772" customFormat="1" ht="30" customHeight="1" x14ac:dyDescent="0.25">
      <c r="A126" s="2813" t="s">
        <v>1619</v>
      </c>
      <c r="B126" s="2813"/>
      <c r="C126" s="2813"/>
      <c r="D126" s="2813"/>
      <c r="E126" s="2813"/>
      <c r="F126" s="2813"/>
      <c r="G126" s="2813"/>
      <c r="H126" s="2813"/>
      <c r="I126" s="2813"/>
      <c r="J126" s="2813"/>
    </row>
    <row r="127" spans="1:10" s="772" customFormat="1" ht="96" customHeight="1" x14ac:dyDescent="0.25">
      <c r="A127" s="1901" t="s">
        <v>9</v>
      </c>
      <c r="B127" s="1902" t="s">
        <v>1203</v>
      </c>
      <c r="C127" s="1903" t="s">
        <v>19</v>
      </c>
      <c r="D127" s="1904">
        <f>D128+D129+D130+D131+D132+D133+D134+D135+D136+D137+D138+D139</f>
        <v>16837.947</v>
      </c>
      <c r="E127" s="1904">
        <f>E128+E129+E130+E131+E132+E133+E134+E135+E136+E137+E138+E139</f>
        <v>6431.9440000000004</v>
      </c>
      <c r="F127" s="1887">
        <f>E127/D127*100</f>
        <v>38.199098738106258</v>
      </c>
      <c r="G127" s="1905"/>
      <c r="H127" s="1904">
        <f>H128+H129+H130+H131+H132+H133+H134+H135+H136+H137+H138+H139</f>
        <v>6431.9440000000004</v>
      </c>
      <c r="I127" s="1887">
        <f>H127/D127*100</f>
        <v>38.199098738106258</v>
      </c>
      <c r="J127" s="1914"/>
    </row>
    <row r="128" spans="1:10" s="772" customFormat="1" ht="99.75" customHeight="1" x14ac:dyDescent="0.25">
      <c r="A128" s="780" t="s">
        <v>21</v>
      </c>
      <c r="B128" s="777" t="s">
        <v>1204</v>
      </c>
      <c r="C128" s="774" t="s">
        <v>19</v>
      </c>
      <c r="D128" s="781">
        <v>0</v>
      </c>
      <c r="E128" s="781">
        <v>0</v>
      </c>
      <c r="F128" s="757">
        <v>0</v>
      </c>
      <c r="G128" s="794"/>
      <c r="H128" s="781">
        <v>0</v>
      </c>
      <c r="I128" s="757">
        <v>0</v>
      </c>
      <c r="J128" s="774" t="s">
        <v>1313</v>
      </c>
    </row>
    <row r="129" spans="1:10" s="772" customFormat="1" ht="98.25" customHeight="1" x14ac:dyDescent="0.25">
      <c r="A129" s="780" t="s">
        <v>26</v>
      </c>
      <c r="B129" s="777" t="s">
        <v>1205</v>
      </c>
      <c r="C129" s="774" t="s">
        <v>19</v>
      </c>
      <c r="D129" s="781">
        <v>0</v>
      </c>
      <c r="E129" s="781">
        <v>0</v>
      </c>
      <c r="F129" s="757">
        <v>0</v>
      </c>
      <c r="G129" s="794"/>
      <c r="H129" s="781">
        <v>0</v>
      </c>
      <c r="I129" s="757">
        <v>0</v>
      </c>
      <c r="J129" s="774" t="s">
        <v>1313</v>
      </c>
    </row>
    <row r="130" spans="1:10" s="772" customFormat="1" ht="133.5" customHeight="1" x14ac:dyDescent="0.25">
      <c r="A130" s="780" t="s">
        <v>27</v>
      </c>
      <c r="B130" s="777" t="s">
        <v>1206</v>
      </c>
      <c r="C130" s="774" t="s">
        <v>19</v>
      </c>
      <c r="D130" s="781">
        <v>0</v>
      </c>
      <c r="E130" s="781">
        <v>0</v>
      </c>
      <c r="F130" s="757">
        <v>0</v>
      </c>
      <c r="G130" s="794"/>
      <c r="H130" s="781">
        <v>0</v>
      </c>
      <c r="I130" s="757">
        <v>0</v>
      </c>
      <c r="J130" s="774" t="s">
        <v>1313</v>
      </c>
    </row>
    <row r="131" spans="1:10" s="772" customFormat="1" ht="132.75" customHeight="1" x14ac:dyDescent="0.25">
      <c r="A131" s="780" t="s">
        <v>51</v>
      </c>
      <c r="B131" s="777" t="s">
        <v>1207</v>
      </c>
      <c r="C131" s="774" t="s">
        <v>19</v>
      </c>
      <c r="D131" s="781">
        <v>0</v>
      </c>
      <c r="E131" s="781">
        <v>0</v>
      </c>
      <c r="F131" s="757">
        <v>0</v>
      </c>
      <c r="G131" s="794"/>
      <c r="H131" s="781">
        <v>0</v>
      </c>
      <c r="I131" s="757">
        <v>0</v>
      </c>
      <c r="J131" s="774" t="s">
        <v>1313</v>
      </c>
    </row>
    <row r="132" spans="1:10" s="772" customFormat="1" ht="114" customHeight="1" x14ac:dyDescent="0.25">
      <c r="A132" s="780" t="s">
        <v>60</v>
      </c>
      <c r="B132" s="777" t="s">
        <v>1208</v>
      </c>
      <c r="C132" s="774" t="s">
        <v>19</v>
      </c>
      <c r="D132" s="781">
        <v>0</v>
      </c>
      <c r="E132" s="781">
        <v>0</v>
      </c>
      <c r="F132" s="757">
        <v>0</v>
      </c>
      <c r="G132" s="794"/>
      <c r="H132" s="781">
        <v>0</v>
      </c>
      <c r="I132" s="757">
        <v>0</v>
      </c>
      <c r="J132" s="774" t="s">
        <v>1313</v>
      </c>
    </row>
    <row r="133" spans="1:10" s="772" customFormat="1" ht="97.5" customHeight="1" x14ac:dyDescent="0.25">
      <c r="A133" s="780" t="s">
        <v>72</v>
      </c>
      <c r="B133" s="777" t="s">
        <v>1209</v>
      </c>
      <c r="C133" s="774" t="s">
        <v>19</v>
      </c>
      <c r="D133" s="781">
        <v>200</v>
      </c>
      <c r="E133" s="781">
        <v>200</v>
      </c>
      <c r="F133" s="757">
        <f t="shared" ref="F133:F140" si="13">E133/D133*100</f>
        <v>100</v>
      </c>
      <c r="G133" s="783" t="s">
        <v>1657</v>
      </c>
      <c r="H133" s="781">
        <f>E133</f>
        <v>200</v>
      </c>
      <c r="I133" s="757">
        <f t="shared" ref="I133:I140" si="14">H133/D133*100</f>
        <v>100</v>
      </c>
      <c r="J133" s="774"/>
    </row>
    <row r="134" spans="1:10" s="772" customFormat="1" ht="97.5" customHeight="1" x14ac:dyDescent="0.25">
      <c r="A134" s="780" t="s">
        <v>330</v>
      </c>
      <c r="B134" s="777" t="s">
        <v>1210</v>
      </c>
      <c r="C134" s="774" t="s">
        <v>19</v>
      </c>
      <c r="D134" s="781">
        <v>104</v>
      </c>
      <c r="E134" s="781">
        <v>104</v>
      </c>
      <c r="F134" s="869">
        <f t="shared" si="13"/>
        <v>100</v>
      </c>
      <c r="G134" s="872" t="s">
        <v>1493</v>
      </c>
      <c r="H134" s="871">
        <f>E134</f>
        <v>104</v>
      </c>
      <c r="I134" s="869">
        <f t="shared" ref="I134" si="15">H134/D134*100</f>
        <v>100</v>
      </c>
      <c r="J134" s="774"/>
    </row>
    <row r="135" spans="1:10" s="772" customFormat="1" ht="93.75" customHeight="1" x14ac:dyDescent="0.25">
      <c r="A135" s="780" t="s">
        <v>351</v>
      </c>
      <c r="B135" s="777" t="s">
        <v>1211</v>
      </c>
      <c r="C135" s="774" t="s">
        <v>19</v>
      </c>
      <c r="D135" s="781">
        <v>545.72699999999998</v>
      </c>
      <c r="E135" s="781">
        <v>545.72699999999998</v>
      </c>
      <c r="F135" s="757">
        <f t="shared" si="13"/>
        <v>100</v>
      </c>
      <c r="G135" s="783" t="s">
        <v>1491</v>
      </c>
      <c r="H135" s="781">
        <f>E135</f>
        <v>545.72699999999998</v>
      </c>
      <c r="I135" s="757">
        <f t="shared" si="14"/>
        <v>100</v>
      </c>
      <c r="J135" s="774"/>
    </row>
    <row r="136" spans="1:10" s="772" customFormat="1" ht="90.75" customHeight="1" x14ac:dyDescent="0.25">
      <c r="A136" s="780" t="s">
        <v>506</v>
      </c>
      <c r="B136" s="777" t="s">
        <v>1212</v>
      </c>
      <c r="C136" s="774" t="s">
        <v>19</v>
      </c>
      <c r="D136" s="781">
        <v>898.4</v>
      </c>
      <c r="E136" s="781">
        <v>898.4</v>
      </c>
      <c r="F136" s="757">
        <f t="shared" si="13"/>
        <v>100</v>
      </c>
      <c r="G136" s="783" t="s">
        <v>586</v>
      </c>
      <c r="H136" s="781">
        <f>E136</f>
        <v>898.4</v>
      </c>
      <c r="I136" s="757">
        <f t="shared" si="14"/>
        <v>100</v>
      </c>
      <c r="J136" s="774"/>
    </row>
    <row r="137" spans="1:10" s="772" customFormat="1" ht="152.25" customHeight="1" x14ac:dyDescent="0.25">
      <c r="A137" s="780" t="s">
        <v>1118</v>
      </c>
      <c r="B137" s="777" t="s">
        <v>1213</v>
      </c>
      <c r="C137" s="774" t="s">
        <v>19</v>
      </c>
      <c r="D137" s="781">
        <v>103.52</v>
      </c>
      <c r="E137" s="781">
        <v>103.517</v>
      </c>
      <c r="F137" s="757">
        <f t="shared" si="13"/>
        <v>99.997102009273576</v>
      </c>
      <c r="G137" s="783" t="s">
        <v>1558</v>
      </c>
      <c r="H137" s="781">
        <f>E137</f>
        <v>103.517</v>
      </c>
      <c r="I137" s="757">
        <f t="shared" si="14"/>
        <v>99.997102009273576</v>
      </c>
      <c r="J137" s="774"/>
    </row>
    <row r="138" spans="1:10" s="772" customFormat="1" ht="119.25" customHeight="1" x14ac:dyDescent="0.25">
      <c r="A138" s="780" t="s">
        <v>1120</v>
      </c>
      <c r="B138" s="777" t="s">
        <v>1215</v>
      </c>
      <c r="C138" s="774" t="s">
        <v>19</v>
      </c>
      <c r="D138" s="781">
        <v>0</v>
      </c>
      <c r="E138" s="781">
        <v>0</v>
      </c>
      <c r="F138" s="757">
        <v>0</v>
      </c>
      <c r="G138" s="794"/>
      <c r="H138" s="781">
        <v>0</v>
      </c>
      <c r="I138" s="757">
        <v>0</v>
      </c>
      <c r="J138" s="774" t="s">
        <v>1313</v>
      </c>
    </row>
    <row r="139" spans="1:10" s="772" customFormat="1" ht="250.5" customHeight="1" x14ac:dyDescent="0.25">
      <c r="A139" s="1888" t="s">
        <v>1214</v>
      </c>
      <c r="B139" s="1882" t="s">
        <v>1216</v>
      </c>
      <c r="C139" s="1880" t="s">
        <v>19</v>
      </c>
      <c r="D139" s="1889">
        <v>14986.3</v>
      </c>
      <c r="E139" s="1889">
        <v>4580.3</v>
      </c>
      <c r="F139" s="1835">
        <f t="shared" si="13"/>
        <v>30.563247766293216</v>
      </c>
      <c r="G139" s="1916" t="s">
        <v>1658</v>
      </c>
      <c r="H139" s="1889">
        <f>E139</f>
        <v>4580.3</v>
      </c>
      <c r="I139" s="1835">
        <f t="shared" si="14"/>
        <v>30.563247766293216</v>
      </c>
      <c r="J139" s="1880" t="s">
        <v>1659</v>
      </c>
    </row>
    <row r="140" spans="1:10" s="772" customFormat="1" ht="98.25" customHeight="1" x14ac:dyDescent="0.3">
      <c r="A140" s="1917"/>
      <c r="B140" s="1918" t="s">
        <v>74</v>
      </c>
      <c r="C140" s="1903" t="s">
        <v>19</v>
      </c>
      <c r="D140" s="1904">
        <f>D127</f>
        <v>16837.947</v>
      </c>
      <c r="E140" s="1919">
        <f>E127</f>
        <v>6431.9440000000004</v>
      </c>
      <c r="F140" s="1887">
        <f t="shared" si="13"/>
        <v>38.199098738106258</v>
      </c>
      <c r="G140" s="1905"/>
      <c r="H140" s="1904">
        <f>H127</f>
        <v>6431.9440000000004</v>
      </c>
      <c r="I140" s="1887">
        <f t="shared" si="14"/>
        <v>38.199098738106258</v>
      </c>
      <c r="J140" s="1914"/>
    </row>
    <row r="141" spans="1:10" s="772" customFormat="1" ht="37.5" customHeight="1" x14ac:dyDescent="0.25">
      <c r="A141" s="2805" t="s">
        <v>1629</v>
      </c>
      <c r="B141" s="2806"/>
      <c r="C141" s="2806"/>
      <c r="D141" s="2806"/>
      <c r="E141" s="2806"/>
      <c r="F141" s="2806"/>
      <c r="G141" s="2806"/>
      <c r="H141" s="2806"/>
      <c r="I141" s="2806"/>
      <c r="J141" s="2806"/>
    </row>
    <row r="142" spans="1:10" s="772" customFormat="1" ht="93.75" customHeight="1" x14ac:dyDescent="0.25">
      <c r="A142" s="789" t="s">
        <v>9</v>
      </c>
      <c r="B142" s="790" t="s">
        <v>1219</v>
      </c>
      <c r="C142" s="791" t="s">
        <v>19</v>
      </c>
      <c r="D142" s="792">
        <f>D143+D144+D145</f>
        <v>4229.0749999999998</v>
      </c>
      <c r="E142" s="792">
        <f>E143+E144+E145</f>
        <v>4229.0749999999998</v>
      </c>
      <c r="F142" s="547">
        <f>E142/D142*100</f>
        <v>100</v>
      </c>
      <c r="G142" s="793"/>
      <c r="H142" s="792">
        <f>H143+H144+H145</f>
        <v>4229.0749999999998</v>
      </c>
      <c r="I142" s="547">
        <f>H142/D142*100</f>
        <v>100</v>
      </c>
      <c r="J142" s="800"/>
    </row>
    <row r="143" spans="1:10" s="772" customFormat="1" ht="135" customHeight="1" x14ac:dyDescent="0.25">
      <c r="A143" s="780" t="s">
        <v>21</v>
      </c>
      <c r="B143" s="777" t="s">
        <v>1220</v>
      </c>
      <c r="C143" s="774" t="s">
        <v>19</v>
      </c>
      <c r="D143" s="781">
        <v>4078.7979999999998</v>
      </c>
      <c r="E143" s="781">
        <v>4078.7979999999998</v>
      </c>
      <c r="F143" s="757">
        <f>E143/D143*100</f>
        <v>100</v>
      </c>
      <c r="G143" s="807" t="s">
        <v>1660</v>
      </c>
      <c r="H143" s="781">
        <f>E143</f>
        <v>4078.7979999999998</v>
      </c>
      <c r="I143" s="757">
        <f>H143/D143*100</f>
        <v>100</v>
      </c>
      <c r="J143" s="774"/>
    </row>
    <row r="144" spans="1:10" s="772" customFormat="1" ht="142.5" customHeight="1" x14ac:dyDescent="0.25">
      <c r="A144" s="780" t="s">
        <v>26</v>
      </c>
      <c r="B144" s="777" t="s">
        <v>1221</v>
      </c>
      <c r="C144" s="774" t="s">
        <v>19</v>
      </c>
      <c r="D144" s="781">
        <v>150.27699999999999</v>
      </c>
      <c r="E144" s="781">
        <v>150.27699999999999</v>
      </c>
      <c r="F144" s="757">
        <f>E144/D144*100</f>
        <v>100</v>
      </c>
      <c r="G144" s="783" t="s">
        <v>1559</v>
      </c>
      <c r="H144" s="781">
        <f>E144</f>
        <v>150.27699999999999</v>
      </c>
      <c r="I144" s="757">
        <f>H144/D144*100</f>
        <v>100</v>
      </c>
      <c r="J144" s="774"/>
    </row>
    <row r="145" spans="1:10" s="772" customFormat="1" ht="116.25" customHeight="1" x14ac:dyDescent="0.25">
      <c r="A145" s="780" t="s">
        <v>27</v>
      </c>
      <c r="B145" s="777" t="s">
        <v>1222</v>
      </c>
      <c r="C145" s="774" t="s">
        <v>19</v>
      </c>
      <c r="D145" s="781">
        <v>0</v>
      </c>
      <c r="E145" s="781">
        <v>0</v>
      </c>
      <c r="F145" s="757">
        <v>0</v>
      </c>
      <c r="G145" s="782"/>
      <c r="H145" s="781">
        <v>0</v>
      </c>
      <c r="I145" s="757">
        <v>0</v>
      </c>
      <c r="J145" s="774" t="s">
        <v>1313</v>
      </c>
    </row>
    <row r="146" spans="1:10" s="772" customFormat="1" ht="24.75" customHeight="1" x14ac:dyDescent="0.25">
      <c r="A146" s="2788"/>
      <c r="B146" s="2789" t="s">
        <v>91</v>
      </c>
      <c r="C146" s="1903" t="s">
        <v>15</v>
      </c>
      <c r="D146" s="1904">
        <f>D147</f>
        <v>4229.0749999999998</v>
      </c>
      <c r="E146" s="1904">
        <f>E147</f>
        <v>4229.0749999999998</v>
      </c>
      <c r="F146" s="1887">
        <f>E146/D146*100</f>
        <v>100</v>
      </c>
      <c r="G146" s="2777"/>
      <c r="H146" s="1904">
        <f>H147</f>
        <v>4229.0749999999998</v>
      </c>
      <c r="I146" s="1887">
        <f t="shared" ref="I146:I147" si="16">H146/D146*100</f>
        <v>100</v>
      </c>
      <c r="J146" s="2778"/>
    </row>
    <row r="147" spans="1:10" s="772" customFormat="1" ht="137.25" customHeight="1" x14ac:dyDescent="0.25">
      <c r="A147" s="2788"/>
      <c r="B147" s="2789"/>
      <c r="C147" s="1903" t="s">
        <v>19</v>
      </c>
      <c r="D147" s="1904">
        <f>D142</f>
        <v>4229.0749999999998</v>
      </c>
      <c r="E147" s="1904">
        <f>E142</f>
        <v>4229.0749999999998</v>
      </c>
      <c r="F147" s="1887">
        <f>E147/D147*100</f>
        <v>100</v>
      </c>
      <c r="G147" s="2777"/>
      <c r="H147" s="1904">
        <f>H142</f>
        <v>4229.0749999999998</v>
      </c>
      <c r="I147" s="1887">
        <f t="shared" si="16"/>
        <v>100</v>
      </c>
      <c r="J147" s="2778"/>
    </row>
    <row r="148" spans="1:10" s="772" customFormat="1" ht="26.25" customHeight="1" x14ac:dyDescent="0.25">
      <c r="A148" s="2805" t="s">
        <v>352</v>
      </c>
      <c r="B148" s="2806"/>
      <c r="C148" s="2806"/>
      <c r="D148" s="2806"/>
      <c r="E148" s="2806"/>
      <c r="F148" s="2806"/>
      <c r="G148" s="2806"/>
      <c r="H148" s="2806"/>
      <c r="I148" s="2806"/>
      <c r="J148" s="2806"/>
    </row>
    <row r="149" spans="1:10" s="772" customFormat="1" ht="90" customHeight="1" x14ac:dyDescent="0.25">
      <c r="A149" s="789" t="s">
        <v>9</v>
      </c>
      <c r="B149" s="790" t="s">
        <v>213</v>
      </c>
      <c r="C149" s="791" t="s">
        <v>19</v>
      </c>
      <c r="D149" s="792">
        <f>D150+D154</f>
        <v>49007.6</v>
      </c>
      <c r="E149" s="792">
        <f>E150+E154</f>
        <v>48956</v>
      </c>
      <c r="F149" s="547">
        <f>E149/D149*100</f>
        <v>99.894710208212615</v>
      </c>
      <c r="G149" s="793"/>
      <c r="H149" s="792">
        <f>H150+H154</f>
        <v>48956</v>
      </c>
      <c r="I149" s="547">
        <f>H149/D149*100</f>
        <v>99.894710208212615</v>
      </c>
      <c r="J149" s="800"/>
    </row>
    <row r="150" spans="1:10" s="772" customFormat="1" ht="112.5" customHeight="1" x14ac:dyDescent="0.25">
      <c r="A150" s="780" t="s">
        <v>21</v>
      </c>
      <c r="B150" s="777" t="s">
        <v>1217</v>
      </c>
      <c r="C150" s="774" t="s">
        <v>19</v>
      </c>
      <c r="D150" s="781">
        <v>49007.6</v>
      </c>
      <c r="E150" s="781">
        <v>48956</v>
      </c>
      <c r="F150" s="757">
        <f>E150/D150*100</f>
        <v>99.894710208212615</v>
      </c>
      <c r="G150" s="783" t="s">
        <v>354</v>
      </c>
      <c r="H150" s="781">
        <f>E150</f>
        <v>48956</v>
      </c>
      <c r="I150" s="757">
        <f>H150/D150*100</f>
        <v>99.894710208212615</v>
      </c>
      <c r="J150" s="795"/>
    </row>
    <row r="151" spans="1:10" s="772" customFormat="1" ht="95.25" hidden="1" customHeight="1" x14ac:dyDescent="0.25">
      <c r="A151" s="780" t="s">
        <v>200</v>
      </c>
      <c r="B151" s="777" t="s">
        <v>353</v>
      </c>
      <c r="C151" s="774" t="s">
        <v>19</v>
      </c>
      <c r="D151" s="781">
        <v>41641.800000000003</v>
      </c>
      <c r="E151" s="781">
        <v>10755.4</v>
      </c>
      <c r="F151" s="757">
        <f>E151/D151*100</f>
        <v>25.828374373826296</v>
      </c>
      <c r="G151" s="782"/>
      <c r="H151" s="781">
        <v>10755.4</v>
      </c>
      <c r="I151" s="757">
        <f>H151/D151*100</f>
        <v>25.828374373826296</v>
      </c>
      <c r="J151" s="795"/>
    </row>
    <row r="152" spans="1:10" s="772" customFormat="1" ht="249.75" hidden="1" customHeight="1" x14ac:dyDescent="0.25">
      <c r="A152" s="2790" t="s">
        <v>201</v>
      </c>
      <c r="B152" s="2793" t="s">
        <v>355</v>
      </c>
      <c r="C152" s="2799" t="s">
        <v>19</v>
      </c>
      <c r="D152" s="2807">
        <v>1181.5999999999999</v>
      </c>
      <c r="E152" s="2807">
        <v>177.4</v>
      </c>
      <c r="F152" s="2809">
        <f>E152/D152*100</f>
        <v>15.013540961408262</v>
      </c>
      <c r="G152" s="2796"/>
      <c r="H152" s="2807">
        <v>177.4</v>
      </c>
      <c r="I152" s="2809">
        <f>H152/D152*100</f>
        <v>15.013540961408262</v>
      </c>
      <c r="J152" s="2811"/>
    </row>
    <row r="153" spans="1:10" s="772" customFormat="1" ht="202.5" hidden="1" customHeight="1" x14ac:dyDescent="0.25">
      <c r="A153" s="2792"/>
      <c r="B153" s="2795"/>
      <c r="C153" s="2801"/>
      <c r="D153" s="2808"/>
      <c r="E153" s="2808"/>
      <c r="F153" s="2810"/>
      <c r="G153" s="2798"/>
      <c r="H153" s="2808"/>
      <c r="I153" s="2810"/>
      <c r="J153" s="2812"/>
    </row>
    <row r="154" spans="1:10" s="772" customFormat="1" ht="96" hidden="1" customHeight="1" x14ac:dyDescent="0.25">
      <c r="A154" s="780" t="s">
        <v>26</v>
      </c>
      <c r="B154" s="777" t="s">
        <v>356</v>
      </c>
      <c r="C154" s="774" t="s">
        <v>19</v>
      </c>
      <c r="D154" s="781">
        <v>0</v>
      </c>
      <c r="E154" s="781">
        <v>0</v>
      </c>
      <c r="F154" s="757">
        <v>0</v>
      </c>
      <c r="G154" s="782"/>
      <c r="H154" s="781">
        <v>0</v>
      </c>
      <c r="I154" s="757">
        <v>0</v>
      </c>
      <c r="J154" s="795" t="s">
        <v>642</v>
      </c>
    </row>
    <row r="155" spans="1:10" s="772" customFormat="1" ht="30" hidden="1" customHeight="1" x14ac:dyDescent="0.25">
      <c r="A155" s="2802" t="s">
        <v>303</v>
      </c>
      <c r="B155" s="2779" t="s">
        <v>665</v>
      </c>
      <c r="C155" s="791" t="s">
        <v>15</v>
      </c>
      <c r="D155" s="792">
        <f>D156+D157</f>
        <v>2515</v>
      </c>
      <c r="E155" s="792">
        <f>E156+E157</f>
        <v>0</v>
      </c>
      <c r="F155" s="547">
        <f>E155/D155*100</f>
        <v>0</v>
      </c>
      <c r="G155" s="2782"/>
      <c r="H155" s="792">
        <f>H156+H157</f>
        <v>0</v>
      </c>
      <c r="I155" s="547">
        <f>H155/D155*100</f>
        <v>0</v>
      </c>
      <c r="J155" s="2785"/>
    </row>
    <row r="156" spans="1:10" s="772" customFormat="1" ht="82.5" hidden="1" customHeight="1" x14ac:dyDescent="0.25">
      <c r="A156" s="2803"/>
      <c r="B156" s="2780"/>
      <c r="C156" s="791" t="s">
        <v>16</v>
      </c>
      <c r="D156" s="792">
        <f>D159</f>
        <v>2515</v>
      </c>
      <c r="E156" s="792">
        <f>E159</f>
        <v>0</v>
      </c>
      <c r="F156" s="547">
        <f>E156/D156*100</f>
        <v>0</v>
      </c>
      <c r="G156" s="2783"/>
      <c r="H156" s="792">
        <f>H159</f>
        <v>0</v>
      </c>
      <c r="I156" s="547">
        <f>H156/D156*100</f>
        <v>0</v>
      </c>
      <c r="J156" s="2786"/>
    </row>
    <row r="157" spans="1:10" s="772" customFormat="1" ht="97.5" hidden="1" customHeight="1" x14ac:dyDescent="0.25">
      <c r="A157" s="2804"/>
      <c r="B157" s="2781"/>
      <c r="C157" s="791" t="s">
        <v>19</v>
      </c>
      <c r="D157" s="792">
        <f>D160</f>
        <v>0</v>
      </c>
      <c r="E157" s="792">
        <f>E160</f>
        <v>0</v>
      </c>
      <c r="F157" s="547">
        <v>0</v>
      </c>
      <c r="G157" s="2784"/>
      <c r="H157" s="792">
        <f>H160</f>
        <v>0</v>
      </c>
      <c r="I157" s="547">
        <v>0</v>
      </c>
      <c r="J157" s="2787"/>
    </row>
    <row r="158" spans="1:10" s="772" customFormat="1" ht="33" hidden="1" customHeight="1" x14ac:dyDescent="0.25">
      <c r="A158" s="2790" t="s">
        <v>13</v>
      </c>
      <c r="B158" s="2793" t="s">
        <v>666</v>
      </c>
      <c r="C158" s="774" t="s">
        <v>15</v>
      </c>
      <c r="D158" s="781">
        <f>D159+D160</f>
        <v>2515</v>
      </c>
      <c r="E158" s="781">
        <f>E159+E160</f>
        <v>0</v>
      </c>
      <c r="F158" s="757">
        <f>E158/D158*100</f>
        <v>0</v>
      </c>
      <c r="G158" s="2796"/>
      <c r="H158" s="781">
        <f>H159+H160</f>
        <v>0</v>
      </c>
      <c r="I158" s="757">
        <f>H158/D158*100</f>
        <v>0</v>
      </c>
      <c r="J158" s="2799" t="s">
        <v>984</v>
      </c>
    </row>
    <row r="159" spans="1:10" s="772" customFormat="1" ht="81" hidden="1" customHeight="1" x14ac:dyDescent="0.25">
      <c r="A159" s="2791"/>
      <c r="B159" s="2794"/>
      <c r="C159" s="774" t="s">
        <v>16</v>
      </c>
      <c r="D159" s="781">
        <v>2515</v>
      </c>
      <c r="E159" s="781">
        <v>0</v>
      </c>
      <c r="F159" s="757">
        <f>E159/D159*100</f>
        <v>0</v>
      </c>
      <c r="G159" s="2797"/>
      <c r="H159" s="781">
        <v>0</v>
      </c>
      <c r="I159" s="757">
        <f>H159/D159*100</f>
        <v>0</v>
      </c>
      <c r="J159" s="2800"/>
    </row>
    <row r="160" spans="1:10" s="772" customFormat="1" ht="94.5" hidden="1" customHeight="1" x14ac:dyDescent="0.25">
      <c r="A160" s="2792"/>
      <c r="B160" s="2795"/>
      <c r="C160" s="774" t="s">
        <v>19</v>
      </c>
      <c r="D160" s="781">
        <v>0</v>
      </c>
      <c r="E160" s="781">
        <v>0</v>
      </c>
      <c r="F160" s="757">
        <v>0</v>
      </c>
      <c r="G160" s="2798"/>
      <c r="H160" s="781">
        <v>0</v>
      </c>
      <c r="I160" s="757">
        <v>0</v>
      </c>
      <c r="J160" s="2801"/>
    </row>
    <row r="161" spans="1:10" s="772" customFormat="1" ht="168.75" customHeight="1" x14ac:dyDescent="0.25">
      <c r="A161" s="780" t="s">
        <v>26</v>
      </c>
      <c r="B161" s="777" t="s">
        <v>1218</v>
      </c>
      <c r="C161" s="774" t="s">
        <v>19</v>
      </c>
      <c r="D161" s="781">
        <v>0</v>
      </c>
      <c r="E161" s="781">
        <v>0</v>
      </c>
      <c r="F161" s="757">
        <v>0</v>
      </c>
      <c r="G161" s="782"/>
      <c r="H161" s="781">
        <v>0</v>
      </c>
      <c r="I161" s="757">
        <v>0</v>
      </c>
      <c r="J161" s="774" t="s">
        <v>1313</v>
      </c>
    </row>
    <row r="162" spans="1:10" s="772" customFormat="1" ht="35.25" customHeight="1" x14ac:dyDescent="0.25">
      <c r="A162" s="2788"/>
      <c r="B162" s="2789" t="s">
        <v>357</v>
      </c>
      <c r="C162" s="1903" t="s">
        <v>15</v>
      </c>
      <c r="D162" s="1904">
        <f>D163</f>
        <v>49007.6</v>
      </c>
      <c r="E162" s="1904">
        <f>E163</f>
        <v>48956</v>
      </c>
      <c r="F162" s="1887">
        <f t="shared" ref="F162:F166" si="17">E162/D162*100</f>
        <v>99.894710208212615</v>
      </c>
      <c r="G162" s="2777"/>
      <c r="H162" s="1904">
        <f>H163</f>
        <v>48956</v>
      </c>
      <c r="I162" s="1887">
        <f t="shared" ref="I162:I166" si="18">H162/D162*100</f>
        <v>99.894710208212615</v>
      </c>
      <c r="J162" s="2778"/>
    </row>
    <row r="163" spans="1:10" s="772" customFormat="1" ht="150" customHeight="1" x14ac:dyDescent="0.25">
      <c r="A163" s="2788"/>
      <c r="B163" s="2789"/>
      <c r="C163" s="1903" t="s">
        <v>19</v>
      </c>
      <c r="D163" s="1904">
        <f>D149+D157</f>
        <v>49007.6</v>
      </c>
      <c r="E163" s="1904">
        <f>E149</f>
        <v>48956</v>
      </c>
      <c r="F163" s="1887">
        <f t="shared" si="17"/>
        <v>99.894710208212615</v>
      </c>
      <c r="G163" s="2777"/>
      <c r="H163" s="1904">
        <f>H149</f>
        <v>48956</v>
      </c>
      <c r="I163" s="1887">
        <f t="shared" si="18"/>
        <v>99.894710208212615</v>
      </c>
      <c r="J163" s="2778"/>
    </row>
    <row r="164" spans="1:10" s="772" customFormat="1" ht="24.75" customHeight="1" x14ac:dyDescent="0.25">
      <c r="A164" s="2775"/>
      <c r="B164" s="2776" t="s">
        <v>71</v>
      </c>
      <c r="C164" s="1903" t="s">
        <v>15</v>
      </c>
      <c r="D164" s="1904">
        <f>D165+D166</f>
        <v>230046.12300000005</v>
      </c>
      <c r="E164" s="1919">
        <f>E165+E166</f>
        <v>200283.519</v>
      </c>
      <c r="F164" s="1887">
        <f t="shared" si="17"/>
        <v>87.062331843775496</v>
      </c>
      <c r="G164" s="2777"/>
      <c r="H164" s="1904">
        <f>H165+H166</f>
        <v>200283.519</v>
      </c>
      <c r="I164" s="1887">
        <f t="shared" si="18"/>
        <v>87.062331843775496</v>
      </c>
      <c r="J164" s="2778"/>
    </row>
    <row r="165" spans="1:10" s="772" customFormat="1" ht="72.75" customHeight="1" x14ac:dyDescent="0.25">
      <c r="A165" s="2775"/>
      <c r="B165" s="2776"/>
      <c r="C165" s="1903" t="s">
        <v>16</v>
      </c>
      <c r="D165" s="1904">
        <f>D59</f>
        <v>25796</v>
      </c>
      <c r="E165" s="1904">
        <f>E59</f>
        <v>15754.5</v>
      </c>
      <c r="F165" s="1887">
        <f t="shared" si="17"/>
        <v>61.073422236005584</v>
      </c>
      <c r="G165" s="2777"/>
      <c r="H165" s="1904">
        <f>H59</f>
        <v>15754.5</v>
      </c>
      <c r="I165" s="1887">
        <f t="shared" si="18"/>
        <v>61.073422236005584</v>
      </c>
      <c r="J165" s="2778"/>
    </row>
    <row r="166" spans="1:10" s="772" customFormat="1" ht="91.5" customHeight="1" x14ac:dyDescent="0.25">
      <c r="A166" s="2775"/>
      <c r="B166" s="2776"/>
      <c r="C166" s="1903" t="s">
        <v>19</v>
      </c>
      <c r="D166" s="1920">
        <f>D60+D79+D92+D140+D147+D163</f>
        <v>204250.12300000005</v>
      </c>
      <c r="E166" s="1921">
        <f>E60+E79+E92+E140+E147+E163</f>
        <v>184529.019</v>
      </c>
      <c r="F166" s="1887">
        <f t="shared" si="17"/>
        <v>90.3446305390964</v>
      </c>
      <c r="G166" s="2777"/>
      <c r="H166" s="1920">
        <f>H60+H79+H92+H140+H147+H163</f>
        <v>184529.019</v>
      </c>
      <c r="I166" s="1887">
        <f t="shared" si="18"/>
        <v>90.3446305390964</v>
      </c>
      <c r="J166" s="2778"/>
    </row>
    <row r="167" spans="1:10" s="772" customFormat="1" ht="24" customHeight="1" x14ac:dyDescent="0.25">
      <c r="C167" s="775"/>
      <c r="G167" s="808"/>
      <c r="J167" s="808"/>
    </row>
    <row r="168" spans="1:10" s="772" customFormat="1" ht="24" customHeight="1" x14ac:dyDescent="0.25">
      <c r="C168" s="775"/>
      <c r="G168" s="808"/>
      <c r="J168" s="808"/>
    </row>
    <row r="169" spans="1:10" s="772" customFormat="1" ht="24" customHeight="1" x14ac:dyDescent="0.25">
      <c r="C169" s="775"/>
      <c r="G169" s="808"/>
      <c r="J169" s="808"/>
    </row>
    <row r="170" spans="1:10" s="772" customFormat="1" ht="24" customHeight="1" x14ac:dyDescent="0.25">
      <c r="C170" s="775"/>
      <c r="G170" s="808"/>
      <c r="J170" s="808"/>
    </row>
    <row r="171" spans="1:10" s="772" customFormat="1" ht="24" customHeight="1" x14ac:dyDescent="0.25">
      <c r="C171" s="775"/>
      <c r="G171" s="808"/>
      <c r="J171" s="808"/>
    </row>
    <row r="172" spans="1:10" s="772" customFormat="1" ht="24" customHeight="1" x14ac:dyDescent="0.25">
      <c r="C172" s="775"/>
      <c r="G172" s="808"/>
      <c r="J172" s="808"/>
    </row>
    <row r="173" spans="1:10" s="772" customFormat="1" ht="24" customHeight="1" x14ac:dyDescent="0.25">
      <c r="C173" s="775"/>
      <c r="G173" s="808"/>
      <c r="J173" s="808"/>
    </row>
    <row r="174" spans="1:10" s="772" customFormat="1" ht="24" customHeight="1" x14ac:dyDescent="0.25">
      <c r="C174" s="775"/>
      <c r="G174" s="808"/>
      <c r="J174" s="808"/>
    </row>
    <row r="175" spans="1:10" s="772" customFormat="1" ht="24" customHeight="1" x14ac:dyDescent="0.25">
      <c r="C175" s="775"/>
      <c r="G175" s="808"/>
      <c r="J175" s="808"/>
    </row>
    <row r="176" spans="1:10" s="772" customFormat="1" ht="24" customHeight="1" x14ac:dyDescent="0.25">
      <c r="C176" s="775"/>
      <c r="G176" s="808"/>
      <c r="J176" s="808"/>
    </row>
    <row r="177" spans="3:10" s="772" customFormat="1" ht="24" customHeight="1" x14ac:dyDescent="0.25">
      <c r="C177" s="775"/>
      <c r="G177" s="808"/>
      <c r="J177" s="808"/>
    </row>
    <row r="178" spans="3:10" s="772" customFormat="1" ht="24" customHeight="1" x14ac:dyDescent="0.25">
      <c r="C178" s="775"/>
      <c r="G178" s="808"/>
      <c r="J178" s="808"/>
    </row>
    <row r="179" spans="3:10" s="772" customFormat="1" ht="24" customHeight="1" x14ac:dyDescent="0.25">
      <c r="C179" s="775"/>
      <c r="G179" s="808"/>
      <c r="J179" s="808"/>
    </row>
    <row r="180" spans="3:10" s="772" customFormat="1" ht="24" customHeight="1" x14ac:dyDescent="0.25">
      <c r="C180" s="775"/>
      <c r="G180" s="808"/>
      <c r="J180" s="808"/>
    </row>
    <row r="181" spans="3:10" s="772" customFormat="1" ht="24" customHeight="1" x14ac:dyDescent="0.25">
      <c r="C181" s="775"/>
      <c r="G181" s="808"/>
      <c r="J181" s="808"/>
    </row>
    <row r="182" spans="3:10" s="772" customFormat="1" ht="24" customHeight="1" x14ac:dyDescent="0.25">
      <c r="C182" s="775"/>
      <c r="G182" s="808"/>
      <c r="J182" s="808"/>
    </row>
    <row r="183" spans="3:10" s="772" customFormat="1" ht="24" customHeight="1" x14ac:dyDescent="0.25">
      <c r="C183" s="775"/>
      <c r="G183" s="808"/>
      <c r="J183" s="808"/>
    </row>
    <row r="184" spans="3:10" s="772" customFormat="1" ht="24" customHeight="1" x14ac:dyDescent="0.25">
      <c r="C184" s="775"/>
      <c r="G184" s="808"/>
      <c r="J184" s="808"/>
    </row>
    <row r="185" spans="3:10" s="772" customFormat="1" ht="24" customHeight="1" x14ac:dyDescent="0.25">
      <c r="C185" s="775"/>
      <c r="G185" s="808"/>
      <c r="J185" s="808"/>
    </row>
    <row r="186" spans="3:10" s="772" customFormat="1" ht="24" customHeight="1" x14ac:dyDescent="0.25">
      <c r="C186" s="775"/>
      <c r="G186" s="808"/>
      <c r="J186" s="808"/>
    </row>
    <row r="187" spans="3:10" s="772" customFormat="1" ht="24" customHeight="1" x14ac:dyDescent="0.25">
      <c r="C187" s="775"/>
      <c r="G187" s="808"/>
      <c r="J187" s="808"/>
    </row>
    <row r="188" spans="3:10" s="772" customFormat="1" ht="24" customHeight="1" x14ac:dyDescent="0.25">
      <c r="C188" s="775"/>
      <c r="G188" s="808"/>
      <c r="J188" s="808"/>
    </row>
    <row r="189" spans="3:10" s="772" customFormat="1" ht="24" customHeight="1" x14ac:dyDescent="0.25">
      <c r="C189" s="775"/>
      <c r="G189" s="808"/>
      <c r="J189" s="808"/>
    </row>
    <row r="190" spans="3:10" s="772" customFormat="1" ht="24" customHeight="1" x14ac:dyDescent="0.25">
      <c r="C190" s="775"/>
      <c r="G190" s="808"/>
      <c r="J190" s="808"/>
    </row>
    <row r="191" spans="3:10" s="772" customFormat="1" ht="24" customHeight="1" x14ac:dyDescent="0.25">
      <c r="C191" s="775"/>
      <c r="G191" s="808"/>
      <c r="J191" s="808"/>
    </row>
    <row r="192" spans="3:10" s="772" customFormat="1" ht="24" customHeight="1" x14ac:dyDescent="0.25">
      <c r="C192" s="775"/>
      <c r="G192" s="808"/>
      <c r="J192" s="808"/>
    </row>
    <row r="193" spans="3:10" s="772" customFormat="1" ht="24" customHeight="1" x14ac:dyDescent="0.25">
      <c r="C193" s="775"/>
      <c r="G193" s="808"/>
      <c r="J193" s="808"/>
    </row>
    <row r="194" spans="3:10" s="772" customFormat="1" ht="24" customHeight="1" x14ac:dyDescent="0.25">
      <c r="C194" s="775"/>
      <c r="G194" s="808"/>
      <c r="J194" s="808"/>
    </row>
    <row r="195" spans="3:10" s="772" customFormat="1" ht="24" customHeight="1" x14ac:dyDescent="0.25">
      <c r="C195" s="775"/>
      <c r="G195" s="808"/>
      <c r="J195" s="808"/>
    </row>
    <row r="196" spans="3:10" s="772" customFormat="1" ht="24" customHeight="1" x14ac:dyDescent="0.25">
      <c r="C196" s="775"/>
      <c r="G196" s="808"/>
      <c r="J196" s="808"/>
    </row>
    <row r="197" spans="3:10" s="772" customFormat="1" ht="24" customHeight="1" x14ac:dyDescent="0.25">
      <c r="C197" s="775"/>
      <c r="G197" s="808"/>
      <c r="J197" s="808"/>
    </row>
    <row r="198" spans="3:10" s="772" customFormat="1" ht="24" customHeight="1" x14ac:dyDescent="0.25">
      <c r="C198" s="775"/>
      <c r="G198" s="808"/>
      <c r="J198" s="808"/>
    </row>
    <row r="199" spans="3:10" s="772" customFormat="1" ht="24" customHeight="1" x14ac:dyDescent="0.25">
      <c r="C199" s="775"/>
      <c r="G199" s="808"/>
      <c r="J199" s="808"/>
    </row>
    <row r="200" spans="3:10" s="772" customFormat="1" ht="24" customHeight="1" x14ac:dyDescent="0.25">
      <c r="C200" s="775"/>
      <c r="G200" s="808"/>
      <c r="J200" s="808"/>
    </row>
    <row r="201" spans="3:10" s="772" customFormat="1" ht="24" customHeight="1" x14ac:dyDescent="0.25">
      <c r="C201" s="775"/>
      <c r="G201" s="808"/>
      <c r="J201" s="808"/>
    </row>
    <row r="202" spans="3:10" s="772" customFormat="1" ht="24" customHeight="1" x14ac:dyDescent="0.25">
      <c r="C202" s="775"/>
      <c r="G202" s="808"/>
      <c r="J202" s="808"/>
    </row>
    <row r="203" spans="3:10" s="772" customFormat="1" ht="24" customHeight="1" x14ac:dyDescent="0.25">
      <c r="C203" s="775"/>
      <c r="G203" s="808"/>
      <c r="J203" s="808"/>
    </row>
    <row r="204" spans="3:10" s="772" customFormat="1" ht="24" customHeight="1" x14ac:dyDescent="0.25">
      <c r="C204" s="775"/>
      <c r="G204" s="808"/>
      <c r="J204" s="808"/>
    </row>
    <row r="205" spans="3:10" s="772" customFormat="1" ht="24" customHeight="1" x14ac:dyDescent="0.25">
      <c r="C205" s="775"/>
      <c r="G205" s="808"/>
      <c r="J205" s="808"/>
    </row>
    <row r="206" spans="3:10" s="772" customFormat="1" ht="24" customHeight="1" x14ac:dyDescent="0.25">
      <c r="C206" s="775"/>
      <c r="G206" s="808"/>
      <c r="J206" s="808"/>
    </row>
    <row r="207" spans="3:10" s="772" customFormat="1" ht="24" customHeight="1" x14ac:dyDescent="0.25">
      <c r="C207" s="775"/>
      <c r="G207" s="808"/>
      <c r="J207" s="808"/>
    </row>
    <row r="208" spans="3:10" s="772" customFormat="1" ht="24" customHeight="1" x14ac:dyDescent="0.25">
      <c r="C208" s="775"/>
      <c r="G208" s="808"/>
      <c r="J208" s="808"/>
    </row>
    <row r="209" spans="3:10" s="772" customFormat="1" ht="24" customHeight="1" x14ac:dyDescent="0.25">
      <c r="C209" s="775"/>
      <c r="G209" s="808"/>
      <c r="J209" s="808"/>
    </row>
    <row r="210" spans="3:10" s="772" customFormat="1" ht="24" customHeight="1" x14ac:dyDescent="0.25">
      <c r="C210" s="775"/>
      <c r="G210" s="808"/>
      <c r="J210" s="808"/>
    </row>
    <row r="211" spans="3:10" s="772" customFormat="1" ht="24" customHeight="1" x14ac:dyDescent="0.25">
      <c r="C211" s="775"/>
      <c r="G211" s="808"/>
      <c r="J211" s="808"/>
    </row>
    <row r="212" spans="3:10" s="772" customFormat="1" ht="24" customHeight="1" x14ac:dyDescent="0.25">
      <c r="C212" s="775"/>
      <c r="G212" s="808"/>
      <c r="J212" s="808"/>
    </row>
  </sheetData>
  <mergeCells count="94">
    <mergeCell ref="D14:J14"/>
    <mergeCell ref="A2:J2"/>
    <mergeCell ref="A3:J3"/>
    <mergeCell ref="A4:J4"/>
    <mergeCell ref="A8:J8"/>
    <mergeCell ref="C10:J10"/>
    <mergeCell ref="D24:J24"/>
    <mergeCell ref="D18:J18"/>
    <mergeCell ref="A19:A20"/>
    <mergeCell ref="B19:B20"/>
    <mergeCell ref="G19:G20"/>
    <mergeCell ref="J19:J20"/>
    <mergeCell ref="A22:A23"/>
    <mergeCell ref="B22:B23"/>
    <mergeCell ref="C22:C23"/>
    <mergeCell ref="D22:D23"/>
    <mergeCell ref="E22:E23"/>
    <mergeCell ref="F22:F23"/>
    <mergeCell ref="G22:G23"/>
    <mergeCell ref="H22:H23"/>
    <mergeCell ref="I22:I23"/>
    <mergeCell ref="J22:J23"/>
    <mergeCell ref="A43:A45"/>
    <mergeCell ref="B43:B45"/>
    <mergeCell ref="G43:G45"/>
    <mergeCell ref="J43:J45"/>
    <mergeCell ref="D25:J25"/>
    <mergeCell ref="D26:J26"/>
    <mergeCell ref="A27:A29"/>
    <mergeCell ref="B27:B29"/>
    <mergeCell ref="G27:G29"/>
    <mergeCell ref="J27:J29"/>
    <mergeCell ref="D33:J33"/>
    <mergeCell ref="A34:A36"/>
    <mergeCell ref="B34:B36"/>
    <mergeCell ref="G34:G36"/>
    <mergeCell ref="J34:J36"/>
    <mergeCell ref="A47:A49"/>
    <mergeCell ref="B47:B49"/>
    <mergeCell ref="G47:G49"/>
    <mergeCell ref="J47:J49"/>
    <mergeCell ref="A58:A60"/>
    <mergeCell ref="B58:B60"/>
    <mergeCell ref="G58:G60"/>
    <mergeCell ref="J58:J60"/>
    <mergeCell ref="A119:J119"/>
    <mergeCell ref="A61:J61"/>
    <mergeCell ref="A73:A74"/>
    <mergeCell ref="B73:B74"/>
    <mergeCell ref="C73:C74"/>
    <mergeCell ref="D73:D74"/>
    <mergeCell ref="E73:E74"/>
    <mergeCell ref="F73:F74"/>
    <mergeCell ref="G73:G74"/>
    <mergeCell ref="H73:H74"/>
    <mergeCell ref="I73:I74"/>
    <mergeCell ref="J73:J74"/>
    <mergeCell ref="D78:J78"/>
    <mergeCell ref="A80:J80"/>
    <mergeCell ref="A93:J93"/>
    <mergeCell ref="D117:J117"/>
    <mergeCell ref="A126:J126"/>
    <mergeCell ref="A141:J141"/>
    <mergeCell ref="A146:A147"/>
    <mergeCell ref="B146:B147"/>
    <mergeCell ref="G146:G147"/>
    <mergeCell ref="J146:J147"/>
    <mergeCell ref="A148:J148"/>
    <mergeCell ref="A152:A153"/>
    <mergeCell ref="B152:B153"/>
    <mergeCell ref="C152:C153"/>
    <mergeCell ref="D152:D153"/>
    <mergeCell ref="E152:E153"/>
    <mergeCell ref="F152:F153"/>
    <mergeCell ref="G152:G153"/>
    <mergeCell ref="H152:H153"/>
    <mergeCell ref="I152:I153"/>
    <mergeCell ref="J152:J153"/>
    <mergeCell ref="A164:A166"/>
    <mergeCell ref="B164:B166"/>
    <mergeCell ref="G164:G166"/>
    <mergeCell ref="J164:J166"/>
    <mergeCell ref="B155:B157"/>
    <mergeCell ref="G155:G157"/>
    <mergeCell ref="J155:J157"/>
    <mergeCell ref="A162:A163"/>
    <mergeCell ref="B162:B163"/>
    <mergeCell ref="G162:G163"/>
    <mergeCell ref="J162:J163"/>
    <mergeCell ref="A158:A160"/>
    <mergeCell ref="B158:B160"/>
    <mergeCell ref="G158:G160"/>
    <mergeCell ref="J158:J160"/>
    <mergeCell ref="A155:A157"/>
  </mergeCells>
  <pageMargins left="0.78740157480314965" right="0.39370078740157483" top="0.78740157480314965" bottom="0.78740157480314965" header="0.51181102362204722" footer="0.39370078740157483"/>
  <pageSetup paperSize="9" scale="62" firstPageNumber="84" orientation="landscape" useFirstPageNumber="1" r:id="rId1"/>
  <headerFooter>
    <oddFooter>&amp;R&amp;"Times New Roman,обычный"&amp;14&amp;P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P24"/>
  <sheetViews>
    <sheetView view="pageBreakPreview" topLeftCell="A13" zoomScale="70" zoomScaleNormal="93" zoomScaleSheetLayoutView="70" workbookViewId="0">
      <selection activeCell="I14" sqref="I14"/>
    </sheetView>
  </sheetViews>
  <sheetFormatPr defaultRowHeight="18.75" x14ac:dyDescent="0.3"/>
  <cols>
    <col min="1" max="1" width="10" style="896" customWidth="1"/>
    <col min="2" max="2" width="65.7109375" style="896" customWidth="1"/>
    <col min="3" max="3" width="18.5703125" style="896" customWidth="1"/>
    <col min="4" max="4" width="18.7109375" style="896" customWidth="1"/>
    <col min="5" max="5" width="24.140625" style="896" customWidth="1"/>
    <col min="6" max="6" width="25.140625" style="897" customWidth="1"/>
    <col min="7" max="7" width="67" style="911" customWidth="1"/>
    <col min="8" max="8" width="11" style="896" customWidth="1"/>
    <col min="9" max="9" width="107" style="898" customWidth="1"/>
    <col min="10" max="10" width="12.28515625" style="896" customWidth="1"/>
    <col min="11" max="251" width="9.140625" style="896"/>
    <col min="252" max="252" width="7.7109375" style="896" customWidth="1"/>
    <col min="253" max="253" width="37.7109375" style="896" customWidth="1"/>
    <col min="254" max="254" width="15.7109375" style="896" customWidth="1"/>
    <col min="255" max="255" width="11.7109375" style="896" customWidth="1"/>
    <col min="256" max="258" width="15.7109375" style="896" customWidth="1"/>
    <col min="259" max="259" width="30.7109375" style="896" customWidth="1"/>
    <col min="260" max="260" width="13.7109375" style="896" customWidth="1"/>
    <col min="261" max="261" width="21.7109375" style="896" customWidth="1"/>
    <col min="262" max="263" width="15.7109375" style="896" customWidth="1"/>
    <col min="264" max="264" width="9.140625" style="896"/>
    <col min="265" max="265" width="12.140625" style="896" bestFit="1" customWidth="1"/>
    <col min="266" max="266" width="12.28515625" style="896" customWidth="1"/>
    <col min="267" max="507" width="9.140625" style="896"/>
    <col min="508" max="508" width="7.7109375" style="896" customWidth="1"/>
    <col min="509" max="509" width="37.7109375" style="896" customWidth="1"/>
    <col min="510" max="510" width="15.7109375" style="896" customWidth="1"/>
    <col min="511" max="511" width="11.7109375" style="896" customWidth="1"/>
    <col min="512" max="514" width="15.7109375" style="896" customWidth="1"/>
    <col min="515" max="515" width="30.7109375" style="896" customWidth="1"/>
    <col min="516" max="516" width="13.7109375" style="896" customWidth="1"/>
    <col min="517" max="517" width="21.7109375" style="896" customWidth="1"/>
    <col min="518" max="519" width="15.7109375" style="896" customWidth="1"/>
    <col min="520" max="520" width="9.140625" style="896"/>
    <col min="521" max="521" width="12.140625" style="896" bestFit="1" customWidth="1"/>
    <col min="522" max="522" width="12.28515625" style="896" customWidth="1"/>
    <col min="523" max="763" width="9.140625" style="896"/>
    <col min="764" max="764" width="7.7109375" style="896" customWidth="1"/>
    <col min="765" max="765" width="37.7109375" style="896" customWidth="1"/>
    <col min="766" max="766" width="15.7109375" style="896" customWidth="1"/>
    <col min="767" max="767" width="11.7109375" style="896" customWidth="1"/>
    <col min="768" max="770" width="15.7109375" style="896" customWidth="1"/>
    <col min="771" max="771" width="30.7109375" style="896" customWidth="1"/>
    <col min="772" max="772" width="13.7109375" style="896" customWidth="1"/>
    <col min="773" max="773" width="21.7109375" style="896" customWidth="1"/>
    <col min="774" max="775" width="15.7109375" style="896" customWidth="1"/>
    <col min="776" max="776" width="9.140625" style="896"/>
    <col min="777" max="777" width="12.140625" style="896" bestFit="1" customWidth="1"/>
    <col min="778" max="778" width="12.28515625" style="896" customWidth="1"/>
    <col min="779" max="1019" width="9.140625" style="896"/>
    <col min="1020" max="1020" width="7.7109375" style="896" customWidth="1"/>
    <col min="1021" max="1021" width="37.7109375" style="896" customWidth="1"/>
    <col min="1022" max="1022" width="15.7109375" style="896" customWidth="1"/>
    <col min="1023" max="1023" width="11.7109375" style="896" customWidth="1"/>
    <col min="1024" max="1026" width="15.7109375" style="896" customWidth="1"/>
    <col min="1027" max="1027" width="30.7109375" style="896" customWidth="1"/>
    <col min="1028" max="1028" width="13.7109375" style="896" customWidth="1"/>
    <col min="1029" max="1029" width="21.7109375" style="896" customWidth="1"/>
    <col min="1030" max="1031" width="15.7109375" style="896" customWidth="1"/>
    <col min="1032" max="1032" width="9.140625" style="896"/>
    <col min="1033" max="1033" width="12.140625" style="896" bestFit="1" customWidth="1"/>
    <col min="1034" max="1034" width="12.28515625" style="896" customWidth="1"/>
    <col min="1035" max="1275" width="9.140625" style="896"/>
    <col min="1276" max="1276" width="7.7109375" style="896" customWidth="1"/>
    <col min="1277" max="1277" width="37.7109375" style="896" customWidth="1"/>
    <col min="1278" max="1278" width="15.7109375" style="896" customWidth="1"/>
    <col min="1279" max="1279" width="11.7109375" style="896" customWidth="1"/>
    <col min="1280" max="1282" width="15.7109375" style="896" customWidth="1"/>
    <col min="1283" max="1283" width="30.7109375" style="896" customWidth="1"/>
    <col min="1284" max="1284" width="13.7109375" style="896" customWidth="1"/>
    <col min="1285" max="1285" width="21.7109375" style="896" customWidth="1"/>
    <col min="1286" max="1287" width="15.7109375" style="896" customWidth="1"/>
    <col min="1288" max="1288" width="9.140625" style="896"/>
    <col min="1289" max="1289" width="12.140625" style="896" bestFit="1" customWidth="1"/>
    <col min="1290" max="1290" width="12.28515625" style="896" customWidth="1"/>
    <col min="1291" max="1531" width="9.140625" style="896"/>
    <col min="1532" max="1532" width="7.7109375" style="896" customWidth="1"/>
    <col min="1533" max="1533" width="37.7109375" style="896" customWidth="1"/>
    <col min="1534" max="1534" width="15.7109375" style="896" customWidth="1"/>
    <col min="1535" max="1535" width="11.7109375" style="896" customWidth="1"/>
    <col min="1536" max="1538" width="15.7109375" style="896" customWidth="1"/>
    <col min="1539" max="1539" width="30.7109375" style="896" customWidth="1"/>
    <col min="1540" max="1540" width="13.7109375" style="896" customWidth="1"/>
    <col min="1541" max="1541" width="21.7109375" style="896" customWidth="1"/>
    <col min="1542" max="1543" width="15.7109375" style="896" customWidth="1"/>
    <col min="1544" max="1544" width="9.140625" style="896"/>
    <col min="1545" max="1545" width="12.140625" style="896" bestFit="1" customWidth="1"/>
    <col min="1546" max="1546" width="12.28515625" style="896" customWidth="1"/>
    <col min="1547" max="1787" width="9.140625" style="896"/>
    <col min="1788" max="1788" width="7.7109375" style="896" customWidth="1"/>
    <col min="1789" max="1789" width="37.7109375" style="896" customWidth="1"/>
    <col min="1790" max="1790" width="15.7109375" style="896" customWidth="1"/>
    <col min="1791" max="1791" width="11.7109375" style="896" customWidth="1"/>
    <col min="1792" max="1794" width="15.7109375" style="896" customWidth="1"/>
    <col min="1795" max="1795" width="30.7109375" style="896" customWidth="1"/>
    <col min="1796" max="1796" width="13.7109375" style="896" customWidth="1"/>
    <col min="1797" max="1797" width="21.7109375" style="896" customWidth="1"/>
    <col min="1798" max="1799" width="15.7109375" style="896" customWidth="1"/>
    <col min="1800" max="1800" width="9.140625" style="896"/>
    <col min="1801" max="1801" width="12.140625" style="896" bestFit="1" customWidth="1"/>
    <col min="1802" max="1802" width="12.28515625" style="896" customWidth="1"/>
    <col min="1803" max="2043" width="9.140625" style="896"/>
    <col min="2044" max="2044" width="7.7109375" style="896" customWidth="1"/>
    <col min="2045" max="2045" width="37.7109375" style="896" customWidth="1"/>
    <col min="2046" max="2046" width="15.7109375" style="896" customWidth="1"/>
    <col min="2047" max="2047" width="11.7109375" style="896" customWidth="1"/>
    <col min="2048" max="2050" width="15.7109375" style="896" customWidth="1"/>
    <col min="2051" max="2051" width="30.7109375" style="896" customWidth="1"/>
    <col min="2052" max="2052" width="13.7109375" style="896" customWidth="1"/>
    <col min="2053" max="2053" width="21.7109375" style="896" customWidth="1"/>
    <col min="2054" max="2055" width="15.7109375" style="896" customWidth="1"/>
    <col min="2056" max="2056" width="9.140625" style="896"/>
    <col min="2057" max="2057" width="12.140625" style="896" bestFit="1" customWidth="1"/>
    <col min="2058" max="2058" width="12.28515625" style="896" customWidth="1"/>
    <col min="2059" max="2299" width="9.140625" style="896"/>
    <col min="2300" max="2300" width="7.7109375" style="896" customWidth="1"/>
    <col min="2301" max="2301" width="37.7109375" style="896" customWidth="1"/>
    <col min="2302" max="2302" width="15.7109375" style="896" customWidth="1"/>
    <col min="2303" max="2303" width="11.7109375" style="896" customWidth="1"/>
    <col min="2304" max="2306" width="15.7109375" style="896" customWidth="1"/>
    <col min="2307" max="2307" width="30.7109375" style="896" customWidth="1"/>
    <col min="2308" max="2308" width="13.7109375" style="896" customWidth="1"/>
    <col min="2309" max="2309" width="21.7109375" style="896" customWidth="1"/>
    <col min="2310" max="2311" width="15.7109375" style="896" customWidth="1"/>
    <col min="2312" max="2312" width="9.140625" style="896"/>
    <col min="2313" max="2313" width="12.140625" style="896" bestFit="1" customWidth="1"/>
    <col min="2314" max="2314" width="12.28515625" style="896" customWidth="1"/>
    <col min="2315" max="2555" width="9.140625" style="896"/>
    <col min="2556" max="2556" width="7.7109375" style="896" customWidth="1"/>
    <col min="2557" max="2557" width="37.7109375" style="896" customWidth="1"/>
    <col min="2558" max="2558" width="15.7109375" style="896" customWidth="1"/>
    <col min="2559" max="2559" width="11.7109375" style="896" customWidth="1"/>
    <col min="2560" max="2562" width="15.7109375" style="896" customWidth="1"/>
    <col min="2563" max="2563" width="30.7109375" style="896" customWidth="1"/>
    <col min="2564" max="2564" width="13.7109375" style="896" customWidth="1"/>
    <col min="2565" max="2565" width="21.7109375" style="896" customWidth="1"/>
    <col min="2566" max="2567" width="15.7109375" style="896" customWidth="1"/>
    <col min="2568" max="2568" width="9.140625" style="896"/>
    <col min="2569" max="2569" width="12.140625" style="896" bestFit="1" customWidth="1"/>
    <col min="2570" max="2570" width="12.28515625" style="896" customWidth="1"/>
    <col min="2571" max="2811" width="9.140625" style="896"/>
    <col min="2812" max="2812" width="7.7109375" style="896" customWidth="1"/>
    <col min="2813" max="2813" width="37.7109375" style="896" customWidth="1"/>
    <col min="2814" max="2814" width="15.7109375" style="896" customWidth="1"/>
    <col min="2815" max="2815" width="11.7109375" style="896" customWidth="1"/>
    <col min="2816" max="2818" width="15.7109375" style="896" customWidth="1"/>
    <col min="2819" max="2819" width="30.7109375" style="896" customWidth="1"/>
    <col min="2820" max="2820" width="13.7109375" style="896" customWidth="1"/>
    <col min="2821" max="2821" width="21.7109375" style="896" customWidth="1"/>
    <col min="2822" max="2823" width="15.7109375" style="896" customWidth="1"/>
    <col min="2824" max="2824" width="9.140625" style="896"/>
    <col min="2825" max="2825" width="12.140625" style="896" bestFit="1" customWidth="1"/>
    <col min="2826" max="2826" width="12.28515625" style="896" customWidth="1"/>
    <col min="2827" max="3067" width="9.140625" style="896"/>
    <col min="3068" max="3068" width="7.7109375" style="896" customWidth="1"/>
    <col min="3069" max="3069" width="37.7109375" style="896" customWidth="1"/>
    <col min="3070" max="3070" width="15.7109375" style="896" customWidth="1"/>
    <col min="3071" max="3071" width="11.7109375" style="896" customWidth="1"/>
    <col min="3072" max="3074" width="15.7109375" style="896" customWidth="1"/>
    <col min="3075" max="3075" width="30.7109375" style="896" customWidth="1"/>
    <col min="3076" max="3076" width="13.7109375" style="896" customWidth="1"/>
    <col min="3077" max="3077" width="21.7109375" style="896" customWidth="1"/>
    <col min="3078" max="3079" width="15.7109375" style="896" customWidth="1"/>
    <col min="3080" max="3080" width="9.140625" style="896"/>
    <col min="3081" max="3081" width="12.140625" style="896" bestFit="1" customWidth="1"/>
    <col min="3082" max="3082" width="12.28515625" style="896" customWidth="1"/>
    <col min="3083" max="3323" width="9.140625" style="896"/>
    <col min="3324" max="3324" width="7.7109375" style="896" customWidth="1"/>
    <col min="3325" max="3325" width="37.7109375" style="896" customWidth="1"/>
    <col min="3326" max="3326" width="15.7109375" style="896" customWidth="1"/>
    <col min="3327" max="3327" width="11.7109375" style="896" customWidth="1"/>
    <col min="3328" max="3330" width="15.7109375" style="896" customWidth="1"/>
    <col min="3331" max="3331" width="30.7109375" style="896" customWidth="1"/>
    <col min="3332" max="3332" width="13.7109375" style="896" customWidth="1"/>
    <col min="3333" max="3333" width="21.7109375" style="896" customWidth="1"/>
    <col min="3334" max="3335" width="15.7109375" style="896" customWidth="1"/>
    <col min="3336" max="3336" width="9.140625" style="896"/>
    <col min="3337" max="3337" width="12.140625" style="896" bestFit="1" customWidth="1"/>
    <col min="3338" max="3338" width="12.28515625" style="896" customWidth="1"/>
    <col min="3339" max="3579" width="9.140625" style="896"/>
    <col min="3580" max="3580" width="7.7109375" style="896" customWidth="1"/>
    <col min="3581" max="3581" width="37.7109375" style="896" customWidth="1"/>
    <col min="3582" max="3582" width="15.7109375" style="896" customWidth="1"/>
    <col min="3583" max="3583" width="11.7109375" style="896" customWidth="1"/>
    <col min="3584" max="3586" width="15.7109375" style="896" customWidth="1"/>
    <col min="3587" max="3587" width="30.7109375" style="896" customWidth="1"/>
    <col min="3588" max="3588" width="13.7109375" style="896" customWidth="1"/>
    <col min="3589" max="3589" width="21.7109375" style="896" customWidth="1"/>
    <col min="3590" max="3591" width="15.7109375" style="896" customWidth="1"/>
    <col min="3592" max="3592" width="9.140625" style="896"/>
    <col min="3593" max="3593" width="12.140625" style="896" bestFit="1" customWidth="1"/>
    <col min="3594" max="3594" width="12.28515625" style="896" customWidth="1"/>
    <col min="3595" max="3835" width="9.140625" style="896"/>
    <col min="3836" max="3836" width="7.7109375" style="896" customWidth="1"/>
    <col min="3837" max="3837" width="37.7109375" style="896" customWidth="1"/>
    <col min="3838" max="3838" width="15.7109375" style="896" customWidth="1"/>
    <col min="3839" max="3839" width="11.7109375" style="896" customWidth="1"/>
    <col min="3840" max="3842" width="15.7109375" style="896" customWidth="1"/>
    <col min="3843" max="3843" width="30.7109375" style="896" customWidth="1"/>
    <col min="3844" max="3844" width="13.7109375" style="896" customWidth="1"/>
    <col min="3845" max="3845" width="21.7109375" style="896" customWidth="1"/>
    <col min="3846" max="3847" width="15.7109375" style="896" customWidth="1"/>
    <col min="3848" max="3848" width="9.140625" style="896"/>
    <col min="3849" max="3849" width="12.140625" style="896" bestFit="1" customWidth="1"/>
    <col min="3850" max="3850" width="12.28515625" style="896" customWidth="1"/>
    <col min="3851" max="4091" width="9.140625" style="896"/>
    <col min="4092" max="4092" width="7.7109375" style="896" customWidth="1"/>
    <col min="4093" max="4093" width="37.7109375" style="896" customWidth="1"/>
    <col min="4094" max="4094" width="15.7109375" style="896" customWidth="1"/>
    <col min="4095" max="4095" width="11.7109375" style="896" customWidth="1"/>
    <col min="4096" max="4098" width="15.7109375" style="896" customWidth="1"/>
    <col min="4099" max="4099" width="30.7109375" style="896" customWidth="1"/>
    <col min="4100" max="4100" width="13.7109375" style="896" customWidth="1"/>
    <col min="4101" max="4101" width="21.7109375" style="896" customWidth="1"/>
    <col min="4102" max="4103" width="15.7109375" style="896" customWidth="1"/>
    <col min="4104" max="4104" width="9.140625" style="896"/>
    <col min="4105" max="4105" width="12.140625" style="896" bestFit="1" customWidth="1"/>
    <col min="4106" max="4106" width="12.28515625" style="896" customWidth="1"/>
    <col min="4107" max="4347" width="9.140625" style="896"/>
    <col min="4348" max="4348" width="7.7109375" style="896" customWidth="1"/>
    <col min="4349" max="4349" width="37.7109375" style="896" customWidth="1"/>
    <col min="4350" max="4350" width="15.7109375" style="896" customWidth="1"/>
    <col min="4351" max="4351" width="11.7109375" style="896" customWidth="1"/>
    <col min="4352" max="4354" width="15.7109375" style="896" customWidth="1"/>
    <col min="4355" max="4355" width="30.7109375" style="896" customWidth="1"/>
    <col min="4356" max="4356" width="13.7109375" style="896" customWidth="1"/>
    <col min="4357" max="4357" width="21.7109375" style="896" customWidth="1"/>
    <col min="4358" max="4359" width="15.7109375" style="896" customWidth="1"/>
    <col min="4360" max="4360" width="9.140625" style="896"/>
    <col min="4361" max="4361" width="12.140625" style="896" bestFit="1" customWidth="1"/>
    <col min="4362" max="4362" width="12.28515625" style="896" customWidth="1"/>
    <col min="4363" max="4603" width="9.140625" style="896"/>
    <col min="4604" max="4604" width="7.7109375" style="896" customWidth="1"/>
    <col min="4605" max="4605" width="37.7109375" style="896" customWidth="1"/>
    <col min="4606" max="4606" width="15.7109375" style="896" customWidth="1"/>
    <col min="4607" max="4607" width="11.7109375" style="896" customWidth="1"/>
    <col min="4608" max="4610" width="15.7109375" style="896" customWidth="1"/>
    <col min="4611" max="4611" width="30.7109375" style="896" customWidth="1"/>
    <col min="4612" max="4612" width="13.7109375" style="896" customWidth="1"/>
    <col min="4613" max="4613" width="21.7109375" style="896" customWidth="1"/>
    <col min="4614" max="4615" width="15.7109375" style="896" customWidth="1"/>
    <col min="4616" max="4616" width="9.140625" style="896"/>
    <col min="4617" max="4617" width="12.140625" style="896" bestFit="1" customWidth="1"/>
    <col min="4618" max="4618" width="12.28515625" style="896" customWidth="1"/>
    <col min="4619" max="4859" width="9.140625" style="896"/>
    <col min="4860" max="4860" width="7.7109375" style="896" customWidth="1"/>
    <col min="4861" max="4861" width="37.7109375" style="896" customWidth="1"/>
    <col min="4862" max="4862" width="15.7109375" style="896" customWidth="1"/>
    <col min="4863" max="4863" width="11.7109375" style="896" customWidth="1"/>
    <col min="4864" max="4866" width="15.7109375" style="896" customWidth="1"/>
    <col min="4867" max="4867" width="30.7109375" style="896" customWidth="1"/>
    <col min="4868" max="4868" width="13.7109375" style="896" customWidth="1"/>
    <col min="4869" max="4869" width="21.7109375" style="896" customWidth="1"/>
    <col min="4870" max="4871" width="15.7109375" style="896" customWidth="1"/>
    <col min="4872" max="4872" width="9.140625" style="896"/>
    <col min="4873" max="4873" width="12.140625" style="896" bestFit="1" customWidth="1"/>
    <col min="4874" max="4874" width="12.28515625" style="896" customWidth="1"/>
    <col min="4875" max="5115" width="9.140625" style="896"/>
    <col min="5116" max="5116" width="7.7109375" style="896" customWidth="1"/>
    <col min="5117" max="5117" width="37.7109375" style="896" customWidth="1"/>
    <col min="5118" max="5118" width="15.7109375" style="896" customWidth="1"/>
    <col min="5119" max="5119" width="11.7109375" style="896" customWidth="1"/>
    <col min="5120" max="5122" width="15.7109375" style="896" customWidth="1"/>
    <col min="5123" max="5123" width="30.7109375" style="896" customWidth="1"/>
    <col min="5124" max="5124" width="13.7109375" style="896" customWidth="1"/>
    <col min="5125" max="5125" width="21.7109375" style="896" customWidth="1"/>
    <col min="5126" max="5127" width="15.7109375" style="896" customWidth="1"/>
    <col min="5128" max="5128" width="9.140625" style="896"/>
    <col min="5129" max="5129" width="12.140625" style="896" bestFit="1" customWidth="1"/>
    <col min="5130" max="5130" width="12.28515625" style="896" customWidth="1"/>
    <col min="5131" max="5371" width="9.140625" style="896"/>
    <col min="5372" max="5372" width="7.7109375" style="896" customWidth="1"/>
    <col min="5373" max="5373" width="37.7109375" style="896" customWidth="1"/>
    <col min="5374" max="5374" width="15.7109375" style="896" customWidth="1"/>
    <col min="5375" max="5375" width="11.7109375" style="896" customWidth="1"/>
    <col min="5376" max="5378" width="15.7109375" style="896" customWidth="1"/>
    <col min="5379" max="5379" width="30.7109375" style="896" customWidth="1"/>
    <col min="5380" max="5380" width="13.7109375" style="896" customWidth="1"/>
    <col min="5381" max="5381" width="21.7109375" style="896" customWidth="1"/>
    <col min="5382" max="5383" width="15.7109375" style="896" customWidth="1"/>
    <col min="5384" max="5384" width="9.140625" style="896"/>
    <col min="5385" max="5385" width="12.140625" style="896" bestFit="1" customWidth="1"/>
    <col min="5386" max="5386" width="12.28515625" style="896" customWidth="1"/>
    <col min="5387" max="5627" width="9.140625" style="896"/>
    <col min="5628" max="5628" width="7.7109375" style="896" customWidth="1"/>
    <col min="5629" max="5629" width="37.7109375" style="896" customWidth="1"/>
    <col min="5630" max="5630" width="15.7109375" style="896" customWidth="1"/>
    <col min="5631" max="5631" width="11.7109375" style="896" customWidth="1"/>
    <col min="5632" max="5634" width="15.7109375" style="896" customWidth="1"/>
    <col min="5635" max="5635" width="30.7109375" style="896" customWidth="1"/>
    <col min="5636" max="5636" width="13.7109375" style="896" customWidth="1"/>
    <col min="5637" max="5637" width="21.7109375" style="896" customWidth="1"/>
    <col min="5638" max="5639" width="15.7109375" style="896" customWidth="1"/>
    <col min="5640" max="5640" width="9.140625" style="896"/>
    <col min="5641" max="5641" width="12.140625" style="896" bestFit="1" customWidth="1"/>
    <col min="5642" max="5642" width="12.28515625" style="896" customWidth="1"/>
    <col min="5643" max="5883" width="9.140625" style="896"/>
    <col min="5884" max="5884" width="7.7109375" style="896" customWidth="1"/>
    <col min="5885" max="5885" width="37.7109375" style="896" customWidth="1"/>
    <col min="5886" max="5886" width="15.7109375" style="896" customWidth="1"/>
    <col min="5887" max="5887" width="11.7109375" style="896" customWidth="1"/>
    <col min="5888" max="5890" width="15.7109375" style="896" customWidth="1"/>
    <col min="5891" max="5891" width="30.7109375" style="896" customWidth="1"/>
    <col min="5892" max="5892" width="13.7109375" style="896" customWidth="1"/>
    <col min="5893" max="5893" width="21.7109375" style="896" customWidth="1"/>
    <col min="5894" max="5895" width="15.7109375" style="896" customWidth="1"/>
    <col min="5896" max="5896" width="9.140625" style="896"/>
    <col min="5897" max="5897" width="12.140625" style="896" bestFit="1" customWidth="1"/>
    <col min="5898" max="5898" width="12.28515625" style="896" customWidth="1"/>
    <col min="5899" max="6139" width="9.140625" style="896"/>
    <col min="6140" max="6140" width="7.7109375" style="896" customWidth="1"/>
    <col min="6141" max="6141" width="37.7109375" style="896" customWidth="1"/>
    <col min="6142" max="6142" width="15.7109375" style="896" customWidth="1"/>
    <col min="6143" max="6143" width="11.7109375" style="896" customWidth="1"/>
    <col min="6144" max="6146" width="15.7109375" style="896" customWidth="1"/>
    <col min="6147" max="6147" width="30.7109375" style="896" customWidth="1"/>
    <col min="6148" max="6148" width="13.7109375" style="896" customWidth="1"/>
    <col min="6149" max="6149" width="21.7109375" style="896" customWidth="1"/>
    <col min="6150" max="6151" width="15.7109375" style="896" customWidth="1"/>
    <col min="6152" max="6152" width="9.140625" style="896"/>
    <col min="6153" max="6153" width="12.140625" style="896" bestFit="1" customWidth="1"/>
    <col min="6154" max="6154" width="12.28515625" style="896" customWidth="1"/>
    <col min="6155" max="6395" width="9.140625" style="896"/>
    <col min="6396" max="6396" width="7.7109375" style="896" customWidth="1"/>
    <col min="6397" max="6397" width="37.7109375" style="896" customWidth="1"/>
    <col min="6398" max="6398" width="15.7109375" style="896" customWidth="1"/>
    <col min="6399" max="6399" width="11.7109375" style="896" customWidth="1"/>
    <col min="6400" max="6402" width="15.7109375" style="896" customWidth="1"/>
    <col min="6403" max="6403" width="30.7109375" style="896" customWidth="1"/>
    <col min="6404" max="6404" width="13.7109375" style="896" customWidth="1"/>
    <col min="6405" max="6405" width="21.7109375" style="896" customWidth="1"/>
    <col min="6406" max="6407" width="15.7109375" style="896" customWidth="1"/>
    <col min="6408" max="6408" width="9.140625" style="896"/>
    <col min="6409" max="6409" width="12.140625" style="896" bestFit="1" customWidth="1"/>
    <col min="6410" max="6410" width="12.28515625" style="896" customWidth="1"/>
    <col min="6411" max="6651" width="9.140625" style="896"/>
    <col min="6652" max="6652" width="7.7109375" style="896" customWidth="1"/>
    <col min="6653" max="6653" width="37.7109375" style="896" customWidth="1"/>
    <col min="6654" max="6654" width="15.7109375" style="896" customWidth="1"/>
    <col min="6655" max="6655" width="11.7109375" style="896" customWidth="1"/>
    <col min="6656" max="6658" width="15.7109375" style="896" customWidth="1"/>
    <col min="6659" max="6659" width="30.7109375" style="896" customWidth="1"/>
    <col min="6660" max="6660" width="13.7109375" style="896" customWidth="1"/>
    <col min="6661" max="6661" width="21.7109375" style="896" customWidth="1"/>
    <col min="6662" max="6663" width="15.7109375" style="896" customWidth="1"/>
    <col min="6664" max="6664" width="9.140625" style="896"/>
    <col min="6665" max="6665" width="12.140625" style="896" bestFit="1" customWidth="1"/>
    <col min="6666" max="6666" width="12.28515625" style="896" customWidth="1"/>
    <col min="6667" max="6907" width="9.140625" style="896"/>
    <col min="6908" max="6908" width="7.7109375" style="896" customWidth="1"/>
    <col min="6909" max="6909" width="37.7109375" style="896" customWidth="1"/>
    <col min="6910" max="6910" width="15.7109375" style="896" customWidth="1"/>
    <col min="6911" max="6911" width="11.7109375" style="896" customWidth="1"/>
    <col min="6912" max="6914" width="15.7109375" style="896" customWidth="1"/>
    <col min="6915" max="6915" width="30.7109375" style="896" customWidth="1"/>
    <col min="6916" max="6916" width="13.7109375" style="896" customWidth="1"/>
    <col min="6917" max="6917" width="21.7109375" style="896" customWidth="1"/>
    <col min="6918" max="6919" width="15.7109375" style="896" customWidth="1"/>
    <col min="6920" max="6920" width="9.140625" style="896"/>
    <col min="6921" max="6921" width="12.140625" style="896" bestFit="1" customWidth="1"/>
    <col min="6922" max="6922" width="12.28515625" style="896" customWidth="1"/>
    <col min="6923" max="7163" width="9.140625" style="896"/>
    <col min="7164" max="7164" width="7.7109375" style="896" customWidth="1"/>
    <col min="7165" max="7165" width="37.7109375" style="896" customWidth="1"/>
    <col min="7166" max="7166" width="15.7109375" style="896" customWidth="1"/>
    <col min="7167" max="7167" width="11.7109375" style="896" customWidth="1"/>
    <col min="7168" max="7170" width="15.7109375" style="896" customWidth="1"/>
    <col min="7171" max="7171" width="30.7109375" style="896" customWidth="1"/>
    <col min="7172" max="7172" width="13.7109375" style="896" customWidth="1"/>
    <col min="7173" max="7173" width="21.7109375" style="896" customWidth="1"/>
    <col min="7174" max="7175" width="15.7109375" style="896" customWidth="1"/>
    <col min="7176" max="7176" width="9.140625" style="896"/>
    <col min="7177" max="7177" width="12.140625" style="896" bestFit="1" customWidth="1"/>
    <col min="7178" max="7178" width="12.28515625" style="896" customWidth="1"/>
    <col min="7179" max="7419" width="9.140625" style="896"/>
    <col min="7420" max="7420" width="7.7109375" style="896" customWidth="1"/>
    <col min="7421" max="7421" width="37.7109375" style="896" customWidth="1"/>
    <col min="7422" max="7422" width="15.7109375" style="896" customWidth="1"/>
    <col min="7423" max="7423" width="11.7109375" style="896" customWidth="1"/>
    <col min="7424" max="7426" width="15.7109375" style="896" customWidth="1"/>
    <col min="7427" max="7427" width="30.7109375" style="896" customWidth="1"/>
    <col min="7428" max="7428" width="13.7109375" style="896" customWidth="1"/>
    <col min="7429" max="7429" width="21.7109375" style="896" customWidth="1"/>
    <col min="7430" max="7431" width="15.7109375" style="896" customWidth="1"/>
    <col min="7432" max="7432" width="9.140625" style="896"/>
    <col min="7433" max="7433" width="12.140625" style="896" bestFit="1" customWidth="1"/>
    <col min="7434" max="7434" width="12.28515625" style="896" customWidth="1"/>
    <col min="7435" max="7675" width="9.140625" style="896"/>
    <col min="7676" max="7676" width="7.7109375" style="896" customWidth="1"/>
    <col min="7677" max="7677" width="37.7109375" style="896" customWidth="1"/>
    <col min="7678" max="7678" width="15.7109375" style="896" customWidth="1"/>
    <col min="7679" max="7679" width="11.7109375" style="896" customWidth="1"/>
    <col min="7680" max="7682" width="15.7109375" style="896" customWidth="1"/>
    <col min="7683" max="7683" width="30.7109375" style="896" customWidth="1"/>
    <col min="7684" max="7684" width="13.7109375" style="896" customWidth="1"/>
    <col min="7685" max="7685" width="21.7109375" style="896" customWidth="1"/>
    <col min="7686" max="7687" width="15.7109375" style="896" customWidth="1"/>
    <col min="7688" max="7688" width="9.140625" style="896"/>
    <col min="7689" max="7689" width="12.140625" style="896" bestFit="1" customWidth="1"/>
    <col min="7690" max="7690" width="12.28515625" style="896" customWidth="1"/>
    <col min="7691" max="7931" width="9.140625" style="896"/>
    <col min="7932" max="7932" width="7.7109375" style="896" customWidth="1"/>
    <col min="7933" max="7933" width="37.7109375" style="896" customWidth="1"/>
    <col min="7934" max="7934" width="15.7109375" style="896" customWidth="1"/>
    <col min="7935" max="7935" width="11.7109375" style="896" customWidth="1"/>
    <col min="7936" max="7938" width="15.7109375" style="896" customWidth="1"/>
    <col min="7939" max="7939" width="30.7109375" style="896" customWidth="1"/>
    <col min="7940" max="7940" width="13.7109375" style="896" customWidth="1"/>
    <col min="7941" max="7941" width="21.7109375" style="896" customWidth="1"/>
    <col min="7942" max="7943" width="15.7109375" style="896" customWidth="1"/>
    <col min="7944" max="7944" width="9.140625" style="896"/>
    <col min="7945" max="7945" width="12.140625" style="896" bestFit="1" customWidth="1"/>
    <col min="7946" max="7946" width="12.28515625" style="896" customWidth="1"/>
    <col min="7947" max="8187" width="9.140625" style="896"/>
    <col min="8188" max="8188" width="7.7109375" style="896" customWidth="1"/>
    <col min="8189" max="8189" width="37.7109375" style="896" customWidth="1"/>
    <col min="8190" max="8190" width="15.7109375" style="896" customWidth="1"/>
    <col min="8191" max="8191" width="11.7109375" style="896" customWidth="1"/>
    <col min="8192" max="8194" width="15.7109375" style="896" customWidth="1"/>
    <col min="8195" max="8195" width="30.7109375" style="896" customWidth="1"/>
    <col min="8196" max="8196" width="13.7109375" style="896" customWidth="1"/>
    <col min="8197" max="8197" width="21.7109375" style="896" customWidth="1"/>
    <col min="8198" max="8199" width="15.7109375" style="896" customWidth="1"/>
    <col min="8200" max="8200" width="9.140625" style="896"/>
    <col min="8201" max="8201" width="12.140625" style="896" bestFit="1" customWidth="1"/>
    <col min="8202" max="8202" width="12.28515625" style="896" customWidth="1"/>
    <col min="8203" max="8443" width="9.140625" style="896"/>
    <col min="8444" max="8444" width="7.7109375" style="896" customWidth="1"/>
    <col min="8445" max="8445" width="37.7109375" style="896" customWidth="1"/>
    <col min="8446" max="8446" width="15.7109375" style="896" customWidth="1"/>
    <col min="8447" max="8447" width="11.7109375" style="896" customWidth="1"/>
    <col min="8448" max="8450" width="15.7109375" style="896" customWidth="1"/>
    <col min="8451" max="8451" width="30.7109375" style="896" customWidth="1"/>
    <col min="8452" max="8452" width="13.7109375" style="896" customWidth="1"/>
    <col min="8453" max="8453" width="21.7109375" style="896" customWidth="1"/>
    <col min="8454" max="8455" width="15.7109375" style="896" customWidth="1"/>
    <col min="8456" max="8456" width="9.140625" style="896"/>
    <col min="8457" max="8457" width="12.140625" style="896" bestFit="1" customWidth="1"/>
    <col min="8458" max="8458" width="12.28515625" style="896" customWidth="1"/>
    <col min="8459" max="8699" width="9.140625" style="896"/>
    <col min="8700" max="8700" width="7.7109375" style="896" customWidth="1"/>
    <col min="8701" max="8701" width="37.7109375" style="896" customWidth="1"/>
    <col min="8702" max="8702" width="15.7109375" style="896" customWidth="1"/>
    <col min="8703" max="8703" width="11.7109375" style="896" customWidth="1"/>
    <col min="8704" max="8706" width="15.7109375" style="896" customWidth="1"/>
    <col min="8707" max="8707" width="30.7109375" style="896" customWidth="1"/>
    <col min="8708" max="8708" width="13.7109375" style="896" customWidth="1"/>
    <col min="8709" max="8709" width="21.7109375" style="896" customWidth="1"/>
    <col min="8710" max="8711" width="15.7109375" style="896" customWidth="1"/>
    <col min="8712" max="8712" width="9.140625" style="896"/>
    <col min="8713" max="8713" width="12.140625" style="896" bestFit="1" customWidth="1"/>
    <col min="8714" max="8714" width="12.28515625" style="896" customWidth="1"/>
    <col min="8715" max="8955" width="9.140625" style="896"/>
    <col min="8956" max="8956" width="7.7109375" style="896" customWidth="1"/>
    <col min="8957" max="8957" width="37.7109375" style="896" customWidth="1"/>
    <col min="8958" max="8958" width="15.7109375" style="896" customWidth="1"/>
    <col min="8959" max="8959" width="11.7109375" style="896" customWidth="1"/>
    <col min="8960" max="8962" width="15.7109375" style="896" customWidth="1"/>
    <col min="8963" max="8963" width="30.7109375" style="896" customWidth="1"/>
    <col min="8964" max="8964" width="13.7109375" style="896" customWidth="1"/>
    <col min="8965" max="8965" width="21.7109375" style="896" customWidth="1"/>
    <col min="8966" max="8967" width="15.7109375" style="896" customWidth="1"/>
    <col min="8968" max="8968" width="9.140625" style="896"/>
    <col min="8969" max="8969" width="12.140625" style="896" bestFit="1" customWidth="1"/>
    <col min="8970" max="8970" width="12.28515625" style="896" customWidth="1"/>
    <col min="8971" max="9211" width="9.140625" style="896"/>
    <col min="9212" max="9212" width="7.7109375" style="896" customWidth="1"/>
    <col min="9213" max="9213" width="37.7109375" style="896" customWidth="1"/>
    <col min="9214" max="9214" width="15.7109375" style="896" customWidth="1"/>
    <col min="9215" max="9215" width="11.7109375" style="896" customWidth="1"/>
    <col min="9216" max="9218" width="15.7109375" style="896" customWidth="1"/>
    <col min="9219" max="9219" width="30.7109375" style="896" customWidth="1"/>
    <col min="9220" max="9220" width="13.7109375" style="896" customWidth="1"/>
    <col min="9221" max="9221" width="21.7109375" style="896" customWidth="1"/>
    <col min="9222" max="9223" width="15.7109375" style="896" customWidth="1"/>
    <col min="9224" max="9224" width="9.140625" style="896"/>
    <col min="9225" max="9225" width="12.140625" style="896" bestFit="1" customWidth="1"/>
    <col min="9226" max="9226" width="12.28515625" style="896" customWidth="1"/>
    <col min="9227" max="9467" width="9.140625" style="896"/>
    <col min="9468" max="9468" width="7.7109375" style="896" customWidth="1"/>
    <col min="9469" max="9469" width="37.7109375" style="896" customWidth="1"/>
    <col min="9470" max="9470" width="15.7109375" style="896" customWidth="1"/>
    <col min="9471" max="9471" width="11.7109375" style="896" customWidth="1"/>
    <col min="9472" max="9474" width="15.7109375" style="896" customWidth="1"/>
    <col min="9475" max="9475" width="30.7109375" style="896" customWidth="1"/>
    <col min="9476" max="9476" width="13.7109375" style="896" customWidth="1"/>
    <col min="9477" max="9477" width="21.7109375" style="896" customWidth="1"/>
    <col min="9478" max="9479" width="15.7109375" style="896" customWidth="1"/>
    <col min="9480" max="9480" width="9.140625" style="896"/>
    <col min="9481" max="9481" width="12.140625" style="896" bestFit="1" customWidth="1"/>
    <col min="9482" max="9482" width="12.28515625" style="896" customWidth="1"/>
    <col min="9483" max="9723" width="9.140625" style="896"/>
    <col min="9724" max="9724" width="7.7109375" style="896" customWidth="1"/>
    <col min="9725" max="9725" width="37.7109375" style="896" customWidth="1"/>
    <col min="9726" max="9726" width="15.7109375" style="896" customWidth="1"/>
    <col min="9727" max="9727" width="11.7109375" style="896" customWidth="1"/>
    <col min="9728" max="9730" width="15.7109375" style="896" customWidth="1"/>
    <col min="9731" max="9731" width="30.7109375" style="896" customWidth="1"/>
    <col min="9732" max="9732" width="13.7109375" style="896" customWidth="1"/>
    <col min="9733" max="9733" width="21.7109375" style="896" customWidth="1"/>
    <col min="9734" max="9735" width="15.7109375" style="896" customWidth="1"/>
    <col min="9736" max="9736" width="9.140625" style="896"/>
    <col min="9737" max="9737" width="12.140625" style="896" bestFit="1" customWidth="1"/>
    <col min="9738" max="9738" width="12.28515625" style="896" customWidth="1"/>
    <col min="9739" max="9979" width="9.140625" style="896"/>
    <col min="9980" max="9980" width="7.7109375" style="896" customWidth="1"/>
    <col min="9981" max="9981" width="37.7109375" style="896" customWidth="1"/>
    <col min="9982" max="9982" width="15.7109375" style="896" customWidth="1"/>
    <col min="9983" max="9983" width="11.7109375" style="896" customWidth="1"/>
    <col min="9984" max="9986" width="15.7109375" style="896" customWidth="1"/>
    <col min="9987" max="9987" width="30.7109375" style="896" customWidth="1"/>
    <col min="9988" max="9988" width="13.7109375" style="896" customWidth="1"/>
    <col min="9989" max="9989" width="21.7109375" style="896" customWidth="1"/>
    <col min="9990" max="9991" width="15.7109375" style="896" customWidth="1"/>
    <col min="9992" max="9992" width="9.140625" style="896"/>
    <col min="9993" max="9993" width="12.140625" style="896" bestFit="1" customWidth="1"/>
    <col min="9994" max="9994" width="12.28515625" style="896" customWidth="1"/>
    <col min="9995" max="10235" width="9.140625" style="896"/>
    <col min="10236" max="10236" width="7.7109375" style="896" customWidth="1"/>
    <col min="10237" max="10237" width="37.7109375" style="896" customWidth="1"/>
    <col min="10238" max="10238" width="15.7109375" style="896" customWidth="1"/>
    <col min="10239" max="10239" width="11.7109375" style="896" customWidth="1"/>
    <col min="10240" max="10242" width="15.7109375" style="896" customWidth="1"/>
    <col min="10243" max="10243" width="30.7109375" style="896" customWidth="1"/>
    <col min="10244" max="10244" width="13.7109375" style="896" customWidth="1"/>
    <col min="10245" max="10245" width="21.7109375" style="896" customWidth="1"/>
    <col min="10246" max="10247" width="15.7109375" style="896" customWidth="1"/>
    <col min="10248" max="10248" width="9.140625" style="896"/>
    <col min="10249" max="10249" width="12.140625" style="896" bestFit="1" customWidth="1"/>
    <col min="10250" max="10250" width="12.28515625" style="896" customWidth="1"/>
    <col min="10251" max="10491" width="9.140625" style="896"/>
    <col min="10492" max="10492" width="7.7109375" style="896" customWidth="1"/>
    <col min="10493" max="10493" width="37.7109375" style="896" customWidth="1"/>
    <col min="10494" max="10494" width="15.7109375" style="896" customWidth="1"/>
    <col min="10495" max="10495" width="11.7109375" style="896" customWidth="1"/>
    <col min="10496" max="10498" width="15.7109375" style="896" customWidth="1"/>
    <col min="10499" max="10499" width="30.7109375" style="896" customWidth="1"/>
    <col min="10500" max="10500" width="13.7109375" style="896" customWidth="1"/>
    <col min="10501" max="10501" width="21.7109375" style="896" customWidth="1"/>
    <col min="10502" max="10503" width="15.7109375" style="896" customWidth="1"/>
    <col min="10504" max="10504" width="9.140625" style="896"/>
    <col min="10505" max="10505" width="12.140625" style="896" bestFit="1" customWidth="1"/>
    <col min="10506" max="10506" width="12.28515625" style="896" customWidth="1"/>
    <col min="10507" max="10747" width="9.140625" style="896"/>
    <col min="10748" max="10748" width="7.7109375" style="896" customWidth="1"/>
    <col min="10749" max="10749" width="37.7109375" style="896" customWidth="1"/>
    <col min="10750" max="10750" width="15.7109375" style="896" customWidth="1"/>
    <col min="10751" max="10751" width="11.7109375" style="896" customWidth="1"/>
    <col min="10752" max="10754" width="15.7109375" style="896" customWidth="1"/>
    <col min="10755" max="10755" width="30.7109375" style="896" customWidth="1"/>
    <col min="10756" max="10756" width="13.7109375" style="896" customWidth="1"/>
    <col min="10757" max="10757" width="21.7109375" style="896" customWidth="1"/>
    <col min="10758" max="10759" width="15.7109375" style="896" customWidth="1"/>
    <col min="10760" max="10760" width="9.140625" style="896"/>
    <col min="10761" max="10761" width="12.140625" style="896" bestFit="1" customWidth="1"/>
    <col min="10762" max="10762" width="12.28515625" style="896" customWidth="1"/>
    <col min="10763" max="11003" width="9.140625" style="896"/>
    <col min="11004" max="11004" width="7.7109375" style="896" customWidth="1"/>
    <col min="11005" max="11005" width="37.7109375" style="896" customWidth="1"/>
    <col min="11006" max="11006" width="15.7109375" style="896" customWidth="1"/>
    <col min="11007" max="11007" width="11.7109375" style="896" customWidth="1"/>
    <col min="11008" max="11010" width="15.7109375" style="896" customWidth="1"/>
    <col min="11011" max="11011" width="30.7109375" style="896" customWidth="1"/>
    <col min="11012" max="11012" width="13.7109375" style="896" customWidth="1"/>
    <col min="11013" max="11013" width="21.7109375" style="896" customWidth="1"/>
    <col min="11014" max="11015" width="15.7109375" style="896" customWidth="1"/>
    <col min="11016" max="11016" width="9.140625" style="896"/>
    <col min="11017" max="11017" width="12.140625" style="896" bestFit="1" customWidth="1"/>
    <col min="11018" max="11018" width="12.28515625" style="896" customWidth="1"/>
    <col min="11019" max="11259" width="9.140625" style="896"/>
    <col min="11260" max="11260" width="7.7109375" style="896" customWidth="1"/>
    <col min="11261" max="11261" width="37.7109375" style="896" customWidth="1"/>
    <col min="11262" max="11262" width="15.7109375" style="896" customWidth="1"/>
    <col min="11263" max="11263" width="11.7109375" style="896" customWidth="1"/>
    <col min="11264" max="11266" width="15.7109375" style="896" customWidth="1"/>
    <col min="11267" max="11267" width="30.7109375" style="896" customWidth="1"/>
    <col min="11268" max="11268" width="13.7109375" style="896" customWidth="1"/>
    <col min="11269" max="11269" width="21.7109375" style="896" customWidth="1"/>
    <col min="11270" max="11271" width="15.7109375" style="896" customWidth="1"/>
    <col min="11272" max="11272" width="9.140625" style="896"/>
    <col min="11273" max="11273" width="12.140625" style="896" bestFit="1" customWidth="1"/>
    <col min="11274" max="11274" width="12.28515625" style="896" customWidth="1"/>
    <col min="11275" max="11515" width="9.140625" style="896"/>
    <col min="11516" max="11516" width="7.7109375" style="896" customWidth="1"/>
    <col min="11517" max="11517" width="37.7109375" style="896" customWidth="1"/>
    <col min="11518" max="11518" width="15.7109375" style="896" customWidth="1"/>
    <col min="11519" max="11519" width="11.7109375" style="896" customWidth="1"/>
    <col min="11520" max="11522" width="15.7109375" style="896" customWidth="1"/>
    <col min="11523" max="11523" width="30.7109375" style="896" customWidth="1"/>
    <col min="11524" max="11524" width="13.7109375" style="896" customWidth="1"/>
    <col min="11525" max="11525" width="21.7109375" style="896" customWidth="1"/>
    <col min="11526" max="11527" width="15.7109375" style="896" customWidth="1"/>
    <col min="11528" max="11528" width="9.140625" style="896"/>
    <col min="11529" max="11529" width="12.140625" style="896" bestFit="1" customWidth="1"/>
    <col min="11530" max="11530" width="12.28515625" style="896" customWidth="1"/>
    <col min="11531" max="11771" width="9.140625" style="896"/>
    <col min="11772" max="11772" width="7.7109375" style="896" customWidth="1"/>
    <col min="11773" max="11773" width="37.7109375" style="896" customWidth="1"/>
    <col min="11774" max="11774" width="15.7109375" style="896" customWidth="1"/>
    <col min="11775" max="11775" width="11.7109375" style="896" customWidth="1"/>
    <col min="11776" max="11778" width="15.7109375" style="896" customWidth="1"/>
    <col min="11779" max="11779" width="30.7109375" style="896" customWidth="1"/>
    <col min="11780" max="11780" width="13.7109375" style="896" customWidth="1"/>
    <col min="11781" max="11781" width="21.7109375" style="896" customWidth="1"/>
    <col min="11782" max="11783" width="15.7109375" style="896" customWidth="1"/>
    <col min="11784" max="11784" width="9.140625" style="896"/>
    <col min="11785" max="11785" width="12.140625" style="896" bestFit="1" customWidth="1"/>
    <col min="11786" max="11786" width="12.28515625" style="896" customWidth="1"/>
    <col min="11787" max="12027" width="9.140625" style="896"/>
    <col min="12028" max="12028" width="7.7109375" style="896" customWidth="1"/>
    <col min="12029" max="12029" width="37.7109375" style="896" customWidth="1"/>
    <col min="12030" max="12030" width="15.7109375" style="896" customWidth="1"/>
    <col min="12031" max="12031" width="11.7109375" style="896" customWidth="1"/>
    <col min="12032" max="12034" width="15.7109375" style="896" customWidth="1"/>
    <col min="12035" max="12035" width="30.7109375" style="896" customWidth="1"/>
    <col min="12036" max="12036" width="13.7109375" style="896" customWidth="1"/>
    <col min="12037" max="12037" width="21.7109375" style="896" customWidth="1"/>
    <col min="12038" max="12039" width="15.7109375" style="896" customWidth="1"/>
    <col min="12040" max="12040" width="9.140625" style="896"/>
    <col min="12041" max="12041" width="12.140625" style="896" bestFit="1" customWidth="1"/>
    <col min="12042" max="12042" width="12.28515625" style="896" customWidth="1"/>
    <col min="12043" max="12283" width="9.140625" style="896"/>
    <col min="12284" max="12284" width="7.7109375" style="896" customWidth="1"/>
    <col min="12285" max="12285" width="37.7109375" style="896" customWidth="1"/>
    <col min="12286" max="12286" width="15.7109375" style="896" customWidth="1"/>
    <col min="12287" max="12287" width="11.7109375" style="896" customWidth="1"/>
    <col min="12288" max="12290" width="15.7109375" style="896" customWidth="1"/>
    <col min="12291" max="12291" width="30.7109375" style="896" customWidth="1"/>
    <col min="12292" max="12292" width="13.7109375" style="896" customWidth="1"/>
    <col min="12293" max="12293" width="21.7109375" style="896" customWidth="1"/>
    <col min="12294" max="12295" width="15.7109375" style="896" customWidth="1"/>
    <col min="12296" max="12296" width="9.140625" style="896"/>
    <col min="12297" max="12297" width="12.140625" style="896" bestFit="1" customWidth="1"/>
    <col min="12298" max="12298" width="12.28515625" style="896" customWidth="1"/>
    <col min="12299" max="12539" width="9.140625" style="896"/>
    <col min="12540" max="12540" width="7.7109375" style="896" customWidth="1"/>
    <col min="12541" max="12541" width="37.7109375" style="896" customWidth="1"/>
    <col min="12542" max="12542" width="15.7109375" style="896" customWidth="1"/>
    <col min="12543" max="12543" width="11.7109375" style="896" customWidth="1"/>
    <col min="12544" max="12546" width="15.7109375" style="896" customWidth="1"/>
    <col min="12547" max="12547" width="30.7109375" style="896" customWidth="1"/>
    <col min="12548" max="12548" width="13.7109375" style="896" customWidth="1"/>
    <col min="12549" max="12549" width="21.7109375" style="896" customWidth="1"/>
    <col min="12550" max="12551" width="15.7109375" style="896" customWidth="1"/>
    <col min="12552" max="12552" width="9.140625" style="896"/>
    <col min="12553" max="12553" width="12.140625" style="896" bestFit="1" customWidth="1"/>
    <col min="12554" max="12554" width="12.28515625" style="896" customWidth="1"/>
    <col min="12555" max="12795" width="9.140625" style="896"/>
    <col min="12796" max="12796" width="7.7109375" style="896" customWidth="1"/>
    <col min="12797" max="12797" width="37.7109375" style="896" customWidth="1"/>
    <col min="12798" max="12798" width="15.7109375" style="896" customWidth="1"/>
    <col min="12799" max="12799" width="11.7109375" style="896" customWidth="1"/>
    <col min="12800" max="12802" width="15.7109375" style="896" customWidth="1"/>
    <col min="12803" max="12803" width="30.7109375" style="896" customWidth="1"/>
    <col min="12804" max="12804" width="13.7109375" style="896" customWidth="1"/>
    <col min="12805" max="12805" width="21.7109375" style="896" customWidth="1"/>
    <col min="12806" max="12807" width="15.7109375" style="896" customWidth="1"/>
    <col min="12808" max="12808" width="9.140625" style="896"/>
    <col min="12809" max="12809" width="12.140625" style="896" bestFit="1" customWidth="1"/>
    <col min="12810" max="12810" width="12.28515625" style="896" customWidth="1"/>
    <col min="12811" max="13051" width="9.140625" style="896"/>
    <col min="13052" max="13052" width="7.7109375" style="896" customWidth="1"/>
    <col min="13053" max="13053" width="37.7109375" style="896" customWidth="1"/>
    <col min="13054" max="13054" width="15.7109375" style="896" customWidth="1"/>
    <col min="13055" max="13055" width="11.7109375" style="896" customWidth="1"/>
    <col min="13056" max="13058" width="15.7109375" style="896" customWidth="1"/>
    <col min="13059" max="13059" width="30.7109375" style="896" customWidth="1"/>
    <col min="13060" max="13060" width="13.7109375" style="896" customWidth="1"/>
    <col min="13061" max="13061" width="21.7109375" style="896" customWidth="1"/>
    <col min="13062" max="13063" width="15.7109375" style="896" customWidth="1"/>
    <col min="13064" max="13064" width="9.140625" style="896"/>
    <col min="13065" max="13065" width="12.140625" style="896" bestFit="1" customWidth="1"/>
    <col min="13066" max="13066" width="12.28515625" style="896" customWidth="1"/>
    <col min="13067" max="13307" width="9.140625" style="896"/>
    <col min="13308" max="13308" width="7.7109375" style="896" customWidth="1"/>
    <col min="13309" max="13309" width="37.7109375" style="896" customWidth="1"/>
    <col min="13310" max="13310" width="15.7109375" style="896" customWidth="1"/>
    <col min="13311" max="13311" width="11.7109375" style="896" customWidth="1"/>
    <col min="13312" max="13314" width="15.7109375" style="896" customWidth="1"/>
    <col min="13315" max="13315" width="30.7109375" style="896" customWidth="1"/>
    <col min="13316" max="13316" width="13.7109375" style="896" customWidth="1"/>
    <col min="13317" max="13317" width="21.7109375" style="896" customWidth="1"/>
    <col min="13318" max="13319" width="15.7109375" style="896" customWidth="1"/>
    <col min="13320" max="13320" width="9.140625" style="896"/>
    <col min="13321" max="13321" width="12.140625" style="896" bestFit="1" customWidth="1"/>
    <col min="13322" max="13322" width="12.28515625" style="896" customWidth="1"/>
    <col min="13323" max="13563" width="9.140625" style="896"/>
    <col min="13564" max="13564" width="7.7109375" style="896" customWidth="1"/>
    <col min="13565" max="13565" width="37.7109375" style="896" customWidth="1"/>
    <col min="13566" max="13566" width="15.7109375" style="896" customWidth="1"/>
    <col min="13567" max="13567" width="11.7109375" style="896" customWidth="1"/>
    <col min="13568" max="13570" width="15.7109375" style="896" customWidth="1"/>
    <col min="13571" max="13571" width="30.7109375" style="896" customWidth="1"/>
    <col min="13572" max="13572" width="13.7109375" style="896" customWidth="1"/>
    <col min="13573" max="13573" width="21.7109375" style="896" customWidth="1"/>
    <col min="13574" max="13575" width="15.7109375" style="896" customWidth="1"/>
    <col min="13576" max="13576" width="9.140625" style="896"/>
    <col min="13577" max="13577" width="12.140625" style="896" bestFit="1" customWidth="1"/>
    <col min="13578" max="13578" width="12.28515625" style="896" customWidth="1"/>
    <col min="13579" max="13819" width="9.140625" style="896"/>
    <col min="13820" max="13820" width="7.7109375" style="896" customWidth="1"/>
    <col min="13821" max="13821" width="37.7109375" style="896" customWidth="1"/>
    <col min="13822" max="13822" width="15.7109375" style="896" customWidth="1"/>
    <col min="13823" max="13823" width="11.7109375" style="896" customWidth="1"/>
    <col min="13824" max="13826" width="15.7109375" style="896" customWidth="1"/>
    <col min="13827" max="13827" width="30.7109375" style="896" customWidth="1"/>
    <col min="13828" max="13828" width="13.7109375" style="896" customWidth="1"/>
    <col min="13829" max="13829" width="21.7109375" style="896" customWidth="1"/>
    <col min="13830" max="13831" width="15.7109375" style="896" customWidth="1"/>
    <col min="13832" max="13832" width="9.140625" style="896"/>
    <col min="13833" max="13833" width="12.140625" style="896" bestFit="1" customWidth="1"/>
    <col min="13834" max="13834" width="12.28515625" style="896" customWidth="1"/>
    <col min="13835" max="14075" width="9.140625" style="896"/>
    <col min="14076" max="14076" width="7.7109375" style="896" customWidth="1"/>
    <col min="14077" max="14077" width="37.7109375" style="896" customWidth="1"/>
    <col min="14078" max="14078" width="15.7109375" style="896" customWidth="1"/>
    <col min="14079" max="14079" width="11.7109375" style="896" customWidth="1"/>
    <col min="14080" max="14082" width="15.7109375" style="896" customWidth="1"/>
    <col min="14083" max="14083" width="30.7109375" style="896" customWidth="1"/>
    <col min="14084" max="14084" width="13.7109375" style="896" customWidth="1"/>
    <col min="14085" max="14085" width="21.7109375" style="896" customWidth="1"/>
    <col min="14086" max="14087" width="15.7109375" style="896" customWidth="1"/>
    <col min="14088" max="14088" width="9.140625" style="896"/>
    <col min="14089" max="14089" width="12.140625" style="896" bestFit="1" customWidth="1"/>
    <col min="14090" max="14090" width="12.28515625" style="896" customWidth="1"/>
    <col min="14091" max="14331" width="9.140625" style="896"/>
    <col min="14332" max="14332" width="7.7109375" style="896" customWidth="1"/>
    <col min="14333" max="14333" width="37.7109375" style="896" customWidth="1"/>
    <col min="14334" max="14334" width="15.7109375" style="896" customWidth="1"/>
    <col min="14335" max="14335" width="11.7109375" style="896" customWidth="1"/>
    <col min="14336" max="14338" width="15.7109375" style="896" customWidth="1"/>
    <col min="14339" max="14339" width="30.7109375" style="896" customWidth="1"/>
    <col min="14340" max="14340" width="13.7109375" style="896" customWidth="1"/>
    <col min="14341" max="14341" width="21.7109375" style="896" customWidth="1"/>
    <col min="14342" max="14343" width="15.7109375" style="896" customWidth="1"/>
    <col min="14344" max="14344" width="9.140625" style="896"/>
    <col min="14345" max="14345" width="12.140625" style="896" bestFit="1" customWidth="1"/>
    <col min="14346" max="14346" width="12.28515625" style="896" customWidth="1"/>
    <col min="14347" max="14587" width="9.140625" style="896"/>
    <col min="14588" max="14588" width="7.7109375" style="896" customWidth="1"/>
    <col min="14589" max="14589" width="37.7109375" style="896" customWidth="1"/>
    <col min="14590" max="14590" width="15.7109375" style="896" customWidth="1"/>
    <col min="14591" max="14591" width="11.7109375" style="896" customWidth="1"/>
    <col min="14592" max="14594" width="15.7109375" style="896" customWidth="1"/>
    <col min="14595" max="14595" width="30.7109375" style="896" customWidth="1"/>
    <col min="14596" max="14596" width="13.7109375" style="896" customWidth="1"/>
    <col min="14597" max="14597" width="21.7109375" style="896" customWidth="1"/>
    <col min="14598" max="14599" width="15.7109375" style="896" customWidth="1"/>
    <col min="14600" max="14600" width="9.140625" style="896"/>
    <col min="14601" max="14601" width="12.140625" style="896" bestFit="1" customWidth="1"/>
    <col min="14602" max="14602" width="12.28515625" style="896" customWidth="1"/>
    <col min="14603" max="14843" width="9.140625" style="896"/>
    <col min="14844" max="14844" width="7.7109375" style="896" customWidth="1"/>
    <col min="14845" max="14845" width="37.7109375" style="896" customWidth="1"/>
    <col min="14846" max="14846" width="15.7109375" style="896" customWidth="1"/>
    <col min="14847" max="14847" width="11.7109375" style="896" customWidth="1"/>
    <col min="14848" max="14850" width="15.7109375" style="896" customWidth="1"/>
    <col min="14851" max="14851" width="30.7109375" style="896" customWidth="1"/>
    <col min="14852" max="14852" width="13.7109375" style="896" customWidth="1"/>
    <col min="14853" max="14853" width="21.7109375" style="896" customWidth="1"/>
    <col min="14854" max="14855" width="15.7109375" style="896" customWidth="1"/>
    <col min="14856" max="14856" width="9.140625" style="896"/>
    <col min="14857" max="14857" width="12.140625" style="896" bestFit="1" customWidth="1"/>
    <col min="14858" max="14858" width="12.28515625" style="896" customWidth="1"/>
    <col min="14859" max="15099" width="9.140625" style="896"/>
    <col min="15100" max="15100" width="7.7109375" style="896" customWidth="1"/>
    <col min="15101" max="15101" width="37.7109375" style="896" customWidth="1"/>
    <col min="15102" max="15102" width="15.7109375" style="896" customWidth="1"/>
    <col min="15103" max="15103" width="11.7109375" style="896" customWidth="1"/>
    <col min="15104" max="15106" width="15.7109375" style="896" customWidth="1"/>
    <col min="15107" max="15107" width="30.7109375" style="896" customWidth="1"/>
    <col min="15108" max="15108" width="13.7109375" style="896" customWidth="1"/>
    <col min="15109" max="15109" width="21.7109375" style="896" customWidth="1"/>
    <col min="15110" max="15111" width="15.7109375" style="896" customWidth="1"/>
    <col min="15112" max="15112" width="9.140625" style="896"/>
    <col min="15113" max="15113" width="12.140625" style="896" bestFit="1" customWidth="1"/>
    <col min="15114" max="15114" width="12.28515625" style="896" customWidth="1"/>
    <col min="15115" max="15355" width="9.140625" style="896"/>
    <col min="15356" max="15356" width="7.7109375" style="896" customWidth="1"/>
    <col min="15357" max="15357" width="37.7109375" style="896" customWidth="1"/>
    <col min="15358" max="15358" width="15.7109375" style="896" customWidth="1"/>
    <col min="15359" max="15359" width="11.7109375" style="896" customWidth="1"/>
    <col min="15360" max="15362" width="15.7109375" style="896" customWidth="1"/>
    <col min="15363" max="15363" width="30.7109375" style="896" customWidth="1"/>
    <col min="15364" max="15364" width="13.7109375" style="896" customWidth="1"/>
    <col min="15365" max="15365" width="21.7109375" style="896" customWidth="1"/>
    <col min="15366" max="15367" width="15.7109375" style="896" customWidth="1"/>
    <col min="15368" max="15368" width="9.140625" style="896"/>
    <col min="15369" max="15369" width="12.140625" style="896" bestFit="1" customWidth="1"/>
    <col min="15370" max="15370" width="12.28515625" style="896" customWidth="1"/>
    <col min="15371" max="15611" width="9.140625" style="896"/>
    <col min="15612" max="15612" width="7.7109375" style="896" customWidth="1"/>
    <col min="15613" max="15613" width="37.7109375" style="896" customWidth="1"/>
    <col min="15614" max="15614" width="15.7109375" style="896" customWidth="1"/>
    <col min="15615" max="15615" width="11.7109375" style="896" customWidth="1"/>
    <col min="15616" max="15618" width="15.7109375" style="896" customWidth="1"/>
    <col min="15619" max="15619" width="30.7109375" style="896" customWidth="1"/>
    <col min="15620" max="15620" width="13.7109375" style="896" customWidth="1"/>
    <col min="15621" max="15621" width="21.7109375" style="896" customWidth="1"/>
    <col min="15622" max="15623" width="15.7109375" style="896" customWidth="1"/>
    <col min="15624" max="15624" width="9.140625" style="896"/>
    <col min="15625" max="15625" width="12.140625" style="896" bestFit="1" customWidth="1"/>
    <col min="15626" max="15626" width="12.28515625" style="896" customWidth="1"/>
    <col min="15627" max="15867" width="9.140625" style="896"/>
    <col min="15868" max="15868" width="7.7109375" style="896" customWidth="1"/>
    <col min="15869" max="15869" width="37.7109375" style="896" customWidth="1"/>
    <col min="15870" max="15870" width="15.7109375" style="896" customWidth="1"/>
    <col min="15871" max="15871" width="11.7109375" style="896" customWidth="1"/>
    <col min="15872" max="15874" width="15.7109375" style="896" customWidth="1"/>
    <col min="15875" max="15875" width="30.7109375" style="896" customWidth="1"/>
    <col min="15876" max="15876" width="13.7109375" style="896" customWidth="1"/>
    <col min="15877" max="15877" width="21.7109375" style="896" customWidth="1"/>
    <col min="15878" max="15879" width="15.7109375" style="896" customWidth="1"/>
    <col min="15880" max="15880" width="9.140625" style="896"/>
    <col min="15881" max="15881" width="12.140625" style="896" bestFit="1" customWidth="1"/>
    <col min="15882" max="15882" width="12.28515625" style="896" customWidth="1"/>
    <col min="15883" max="16123" width="9.140625" style="896"/>
    <col min="16124" max="16124" width="7.7109375" style="896" customWidth="1"/>
    <col min="16125" max="16125" width="37.7109375" style="896" customWidth="1"/>
    <col min="16126" max="16126" width="15.7109375" style="896" customWidth="1"/>
    <col min="16127" max="16127" width="11.7109375" style="896" customWidth="1"/>
    <col min="16128" max="16130" width="15.7109375" style="896" customWidth="1"/>
    <col min="16131" max="16131" width="30.7109375" style="896" customWidth="1"/>
    <col min="16132" max="16132" width="13.7109375" style="896" customWidth="1"/>
    <col min="16133" max="16133" width="21.7109375" style="896" customWidth="1"/>
    <col min="16134" max="16135" width="15.7109375" style="896" customWidth="1"/>
    <col min="16136" max="16136" width="9.140625" style="896"/>
    <col min="16137" max="16137" width="12.140625" style="896" bestFit="1" customWidth="1"/>
    <col min="16138" max="16138" width="12.28515625" style="896" customWidth="1"/>
    <col min="16139" max="16384" width="9.140625" style="896"/>
  </cols>
  <sheetData>
    <row r="1" spans="1:16" ht="21.75" customHeight="1" x14ac:dyDescent="0.3">
      <c r="G1" s="879" t="s">
        <v>2410</v>
      </c>
    </row>
    <row r="2" spans="1:16" ht="25.5" customHeight="1" x14ac:dyDescent="0.3">
      <c r="A2" s="2860" t="s">
        <v>1661</v>
      </c>
      <c r="B2" s="2860"/>
      <c r="C2" s="2860"/>
      <c r="D2" s="2860"/>
      <c r="E2" s="2860"/>
      <c r="F2" s="2860"/>
      <c r="G2" s="2860"/>
    </row>
    <row r="3" spans="1:16" ht="25.5" customHeight="1" x14ac:dyDescent="0.3">
      <c r="A3" s="2860" t="s">
        <v>306</v>
      </c>
      <c r="B3" s="2860"/>
      <c r="C3" s="2860"/>
      <c r="D3" s="2860"/>
      <c r="E3" s="2860"/>
      <c r="F3" s="2860"/>
      <c r="G3" s="2860"/>
    </row>
    <row r="4" spans="1:16" ht="25.5" customHeight="1" x14ac:dyDescent="0.3">
      <c r="A4" s="2860" t="s">
        <v>1634</v>
      </c>
      <c r="B4" s="2860"/>
      <c r="C4" s="2860"/>
      <c r="D4" s="2860"/>
      <c r="E4" s="2860"/>
      <c r="F4" s="2860"/>
      <c r="G4" s="2860"/>
    </row>
    <row r="5" spans="1:16" ht="12.75" customHeight="1" x14ac:dyDescent="0.3">
      <c r="A5" s="880"/>
      <c r="B5" s="881"/>
      <c r="C5" s="881"/>
      <c r="D5" s="881"/>
      <c r="E5" s="881"/>
      <c r="F5" s="882"/>
      <c r="G5" s="909"/>
    </row>
    <row r="6" spans="1:16" s="899" customFormat="1" ht="63.75" customHeight="1" x14ac:dyDescent="0.25">
      <c r="A6" s="883" t="s">
        <v>1</v>
      </c>
      <c r="B6" s="883" t="s">
        <v>1662</v>
      </c>
      <c r="C6" s="883" t="s">
        <v>1663</v>
      </c>
      <c r="D6" s="883" t="s">
        <v>1664</v>
      </c>
      <c r="E6" s="883" t="s">
        <v>1665</v>
      </c>
      <c r="F6" s="884" t="s">
        <v>1691</v>
      </c>
      <c r="G6" s="883" t="s">
        <v>1666</v>
      </c>
      <c r="I6" s="898"/>
    </row>
    <row r="7" spans="1:16" s="899" customFormat="1" x14ac:dyDescent="0.25">
      <c r="A7" s="883">
        <v>1</v>
      </c>
      <c r="B7" s="883">
        <v>2</v>
      </c>
      <c r="C7" s="883">
        <v>3</v>
      </c>
      <c r="D7" s="883">
        <v>4</v>
      </c>
      <c r="E7" s="883">
        <v>5</v>
      </c>
      <c r="F7" s="884">
        <v>6</v>
      </c>
      <c r="G7" s="883">
        <v>7</v>
      </c>
      <c r="I7" s="898"/>
    </row>
    <row r="8" spans="1:16" s="899" customFormat="1" ht="96.75" customHeight="1" x14ac:dyDescent="0.25">
      <c r="A8" s="883" t="s">
        <v>9</v>
      </c>
      <c r="B8" s="885" t="s">
        <v>1667</v>
      </c>
      <c r="C8" s="883" t="s">
        <v>1668</v>
      </c>
      <c r="D8" s="883">
        <v>2562</v>
      </c>
      <c r="E8" s="883">
        <v>2485</v>
      </c>
      <c r="F8" s="886">
        <v>2732</v>
      </c>
      <c r="G8" s="2313" t="s">
        <v>2625</v>
      </c>
      <c r="I8" s="900"/>
      <c r="J8" s="901"/>
      <c r="K8" s="901"/>
    </row>
    <row r="9" spans="1:16" s="899" customFormat="1" ht="76.5" customHeight="1" x14ac:dyDescent="0.25">
      <c r="A9" s="883" t="s">
        <v>12</v>
      </c>
      <c r="B9" s="885" t="s">
        <v>1669</v>
      </c>
      <c r="C9" s="883" t="s">
        <v>1670</v>
      </c>
      <c r="D9" s="883">
        <v>95</v>
      </c>
      <c r="E9" s="883">
        <v>96</v>
      </c>
      <c r="F9" s="888">
        <v>96</v>
      </c>
      <c r="G9" s="910" t="s">
        <v>1673</v>
      </c>
      <c r="I9" s="902"/>
    </row>
    <row r="10" spans="1:16" s="899" customFormat="1" ht="95.25" customHeight="1" x14ac:dyDescent="0.25">
      <c r="A10" s="883" t="s">
        <v>14</v>
      </c>
      <c r="B10" s="885" t="s">
        <v>1671</v>
      </c>
      <c r="C10" s="883" t="s">
        <v>1672</v>
      </c>
      <c r="D10" s="883">
        <v>5555</v>
      </c>
      <c r="E10" s="883">
        <v>7050</v>
      </c>
      <c r="F10" s="888">
        <v>7403</v>
      </c>
      <c r="G10" s="894" t="s">
        <v>2379</v>
      </c>
      <c r="I10" s="900"/>
    </row>
    <row r="11" spans="1:16" s="899" customFormat="1" ht="119.25" customHeight="1" x14ac:dyDescent="0.25">
      <c r="A11" s="883" t="s">
        <v>114</v>
      </c>
      <c r="B11" s="885" t="s">
        <v>1674</v>
      </c>
      <c r="C11" s="883" t="s">
        <v>1675</v>
      </c>
      <c r="D11" s="883">
        <v>76</v>
      </c>
      <c r="E11" s="883">
        <v>75</v>
      </c>
      <c r="F11" s="890">
        <v>10</v>
      </c>
      <c r="G11" s="894" t="s">
        <v>1692</v>
      </c>
      <c r="H11" s="903"/>
      <c r="I11" s="900"/>
      <c r="J11" s="903"/>
      <c r="K11" s="903"/>
      <c r="L11" s="903"/>
      <c r="M11" s="903"/>
      <c r="N11" s="903"/>
      <c r="O11" s="903"/>
      <c r="P11" s="903"/>
    </row>
    <row r="12" spans="1:16" s="899" customFormat="1" ht="59.25" customHeight="1" x14ac:dyDescent="0.25">
      <c r="A12" s="883" t="s">
        <v>121</v>
      </c>
      <c r="B12" s="885" t="s">
        <v>1676</v>
      </c>
      <c r="C12" s="883" t="s">
        <v>1675</v>
      </c>
      <c r="D12" s="883">
        <v>43</v>
      </c>
      <c r="E12" s="883">
        <v>42</v>
      </c>
      <c r="F12" s="883">
        <v>19</v>
      </c>
      <c r="G12" s="894" t="s">
        <v>1677</v>
      </c>
      <c r="I12" s="900"/>
    </row>
    <row r="13" spans="1:16" s="899" customFormat="1" ht="60.75" customHeight="1" x14ac:dyDescent="0.25">
      <c r="A13" s="883" t="s">
        <v>125</v>
      </c>
      <c r="B13" s="885" t="s">
        <v>1678</v>
      </c>
      <c r="C13" s="883" t="s">
        <v>1670</v>
      </c>
      <c r="D13" s="883">
        <v>80</v>
      </c>
      <c r="E13" s="883">
        <v>90</v>
      </c>
      <c r="F13" s="884">
        <v>80</v>
      </c>
      <c r="G13" s="894" t="s">
        <v>1693</v>
      </c>
      <c r="I13" s="900"/>
    </row>
    <row r="14" spans="1:16" s="899" customFormat="1" ht="83.25" customHeight="1" x14ac:dyDescent="0.25">
      <c r="A14" s="883" t="s">
        <v>130</v>
      </c>
      <c r="B14" s="891" t="s">
        <v>1679</v>
      </c>
      <c r="C14" s="883" t="s">
        <v>1670</v>
      </c>
      <c r="D14" s="884">
        <v>100</v>
      </c>
      <c r="E14" s="884">
        <v>100</v>
      </c>
      <c r="F14" s="886">
        <v>100</v>
      </c>
      <c r="G14" s="892" t="s">
        <v>1680</v>
      </c>
      <c r="I14" s="904"/>
    </row>
    <row r="15" spans="1:16" s="905" customFormat="1" ht="101.25" customHeight="1" x14ac:dyDescent="0.25">
      <c r="A15" s="884" t="s">
        <v>135</v>
      </c>
      <c r="B15" s="892" t="s">
        <v>1681</v>
      </c>
      <c r="C15" s="893" t="s">
        <v>1682</v>
      </c>
      <c r="D15" s="886">
        <v>45</v>
      </c>
      <c r="E15" s="886">
        <v>42</v>
      </c>
      <c r="F15" s="886">
        <v>42</v>
      </c>
      <c r="G15" s="892" t="s">
        <v>1694</v>
      </c>
      <c r="I15" s="906"/>
      <c r="J15" s="907"/>
      <c r="K15" s="907"/>
    </row>
    <row r="16" spans="1:16" s="899" customFormat="1" ht="59.25" customHeight="1" x14ac:dyDescent="0.25">
      <c r="A16" s="883" t="s">
        <v>143</v>
      </c>
      <c r="B16" s="894" t="s">
        <v>1683</v>
      </c>
      <c r="C16" s="889" t="s">
        <v>1670</v>
      </c>
      <c r="D16" s="887">
        <v>57</v>
      </c>
      <c r="E16" s="887">
        <v>61</v>
      </c>
      <c r="F16" s="887">
        <v>61</v>
      </c>
      <c r="G16" s="894" t="s">
        <v>1673</v>
      </c>
      <c r="I16" s="900"/>
      <c r="J16" s="901"/>
      <c r="K16" s="901"/>
    </row>
    <row r="17" spans="1:11" s="899" customFormat="1" ht="112.5" customHeight="1" x14ac:dyDescent="0.25">
      <c r="A17" s="884" t="s">
        <v>150</v>
      </c>
      <c r="B17" s="892" t="s">
        <v>1684</v>
      </c>
      <c r="C17" s="893" t="s">
        <v>1670</v>
      </c>
      <c r="D17" s="893">
        <v>84</v>
      </c>
      <c r="E17" s="893">
        <v>85</v>
      </c>
      <c r="F17" s="893">
        <v>84</v>
      </c>
      <c r="G17" s="892" t="s">
        <v>2380</v>
      </c>
      <c r="I17" s="902"/>
      <c r="J17" s="901"/>
      <c r="K17" s="901"/>
    </row>
    <row r="18" spans="1:11" s="899" customFormat="1" ht="56.25" customHeight="1" x14ac:dyDescent="0.25">
      <c r="A18" s="883" t="s">
        <v>156</v>
      </c>
      <c r="B18" s="894" t="s">
        <v>1685</v>
      </c>
      <c r="C18" s="889" t="s">
        <v>1670</v>
      </c>
      <c r="D18" s="889">
        <v>70</v>
      </c>
      <c r="E18" s="889">
        <v>80</v>
      </c>
      <c r="F18" s="889">
        <v>80</v>
      </c>
      <c r="G18" s="894" t="s">
        <v>1673</v>
      </c>
      <c r="I18" s="902"/>
      <c r="J18" s="901"/>
      <c r="K18" s="901"/>
    </row>
    <row r="19" spans="1:11" s="899" customFormat="1" ht="44.25" customHeight="1" x14ac:dyDescent="0.25">
      <c r="A19" s="884" t="s">
        <v>162</v>
      </c>
      <c r="B19" s="892" t="s">
        <v>1686</v>
      </c>
      <c r="C19" s="893" t="s">
        <v>1670</v>
      </c>
      <c r="D19" s="893">
        <v>12</v>
      </c>
      <c r="E19" s="893">
        <v>16</v>
      </c>
      <c r="F19" s="893">
        <v>18.8</v>
      </c>
      <c r="G19" s="892" t="s">
        <v>2381</v>
      </c>
      <c r="I19" s="902"/>
      <c r="J19" s="901"/>
      <c r="K19" s="901"/>
    </row>
    <row r="20" spans="1:11" s="899" customFormat="1" ht="48" customHeight="1" x14ac:dyDescent="0.25">
      <c r="A20" s="883" t="s">
        <v>168</v>
      </c>
      <c r="B20" s="885" t="s">
        <v>1687</v>
      </c>
      <c r="C20" s="883" t="s">
        <v>1670</v>
      </c>
      <c r="D20" s="883">
        <v>95</v>
      </c>
      <c r="E20" s="895">
        <v>92.5</v>
      </c>
      <c r="F20" s="895">
        <v>95</v>
      </c>
      <c r="G20" s="885" t="s">
        <v>1688</v>
      </c>
      <c r="I20" s="898"/>
      <c r="J20" s="901"/>
      <c r="K20" s="901"/>
    </row>
    <row r="21" spans="1:11" s="899" customFormat="1" ht="55.5" customHeight="1" x14ac:dyDescent="0.25">
      <c r="A21" s="883" t="s">
        <v>174</v>
      </c>
      <c r="B21" s="885" t="s">
        <v>1689</v>
      </c>
      <c r="C21" s="883" t="s">
        <v>1670</v>
      </c>
      <c r="D21" s="883">
        <v>18</v>
      </c>
      <c r="E21" s="883">
        <v>24</v>
      </c>
      <c r="F21" s="883">
        <v>29.2</v>
      </c>
      <c r="G21" s="1751" t="s">
        <v>1690</v>
      </c>
      <c r="I21" s="898"/>
    </row>
    <row r="22" spans="1:11" hidden="1" x14ac:dyDescent="0.3"/>
    <row r="23" spans="1:11" ht="33.75" hidden="1" customHeight="1" x14ac:dyDescent="0.3"/>
    <row r="24" spans="1:11" hidden="1" x14ac:dyDescent="0.3">
      <c r="B24" s="908"/>
    </row>
  </sheetData>
  <mergeCells count="3">
    <mergeCell ref="A2:G2"/>
    <mergeCell ref="A3:G3"/>
    <mergeCell ref="A4:G4"/>
  </mergeCells>
  <pageMargins left="0.23622047244094491" right="0.23622047244094491" top="0.74803149606299213" bottom="0.74803149606299213" header="0.31496062992125984" footer="0.31496062992125984"/>
  <pageSetup paperSize="9" scale="62" firstPageNumber="108" fitToHeight="0" orientation="landscape" useFirstPageNumber="1" r:id="rId1"/>
  <headerFooter>
    <oddFooter>&amp;R&amp;"Arial,обычный"&amp;14&amp;P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M93"/>
  <sheetViews>
    <sheetView zoomScale="80" zoomScaleNormal="80" zoomScalePageLayoutView="70" workbookViewId="0">
      <selection activeCell="B40" sqref="B40:B41"/>
    </sheetView>
  </sheetViews>
  <sheetFormatPr defaultColWidth="8.7109375" defaultRowHeight="18" x14ac:dyDescent="0.25"/>
  <cols>
    <col min="1" max="1" width="8.7109375" style="80" customWidth="1"/>
    <col min="2" max="2" width="45.7109375" style="4" customWidth="1"/>
    <col min="3" max="3" width="15.7109375" style="4" customWidth="1"/>
    <col min="4" max="5" width="17.7109375" style="305" customWidth="1"/>
    <col min="6" max="6" width="12.7109375" style="79" customWidth="1"/>
    <col min="7" max="7" width="35.7109375" style="4" customWidth="1"/>
    <col min="8" max="8" width="17.7109375" style="305" customWidth="1"/>
    <col min="9" max="9" width="12.7109375" style="4" customWidth="1"/>
    <col min="10" max="10" width="30.7109375" style="4" customWidth="1"/>
    <col min="11" max="11" width="8.7109375" style="4"/>
    <col min="12" max="12" width="37.140625" style="4" customWidth="1"/>
    <col min="13" max="17" width="8.7109375" style="4"/>
    <col min="18" max="18" width="10.5703125" style="4" bestFit="1" customWidth="1"/>
    <col min="19" max="256" width="8.7109375" style="4"/>
    <col min="257" max="257" width="8.7109375" style="4" customWidth="1"/>
    <col min="258" max="258" width="45.7109375" style="4" customWidth="1"/>
    <col min="259" max="259" width="15.7109375" style="4" customWidth="1"/>
    <col min="260" max="261" width="17.7109375" style="4" customWidth="1"/>
    <col min="262" max="262" width="15.28515625" style="4" customWidth="1"/>
    <col min="263" max="263" width="35.7109375" style="4" customWidth="1"/>
    <col min="264" max="264" width="17.7109375" style="4" customWidth="1"/>
    <col min="265" max="265" width="15.28515625" style="4" customWidth="1"/>
    <col min="266" max="266" width="30.7109375" style="4" customWidth="1"/>
    <col min="267" max="512" width="8.7109375" style="4"/>
    <col min="513" max="513" width="8.7109375" style="4" customWidth="1"/>
    <col min="514" max="514" width="45.7109375" style="4" customWidth="1"/>
    <col min="515" max="515" width="15.7109375" style="4" customWidth="1"/>
    <col min="516" max="517" width="17.7109375" style="4" customWidth="1"/>
    <col min="518" max="518" width="15.28515625" style="4" customWidth="1"/>
    <col min="519" max="519" width="35.7109375" style="4" customWidth="1"/>
    <col min="520" max="520" width="17.7109375" style="4" customWidth="1"/>
    <col min="521" max="521" width="15.28515625" style="4" customWidth="1"/>
    <col min="522" max="522" width="30.7109375" style="4" customWidth="1"/>
    <col min="523" max="768" width="8.7109375" style="4"/>
    <col min="769" max="769" width="8.7109375" style="4" customWidth="1"/>
    <col min="770" max="770" width="45.7109375" style="4" customWidth="1"/>
    <col min="771" max="771" width="15.7109375" style="4" customWidth="1"/>
    <col min="772" max="773" width="17.7109375" style="4" customWidth="1"/>
    <col min="774" max="774" width="15.28515625" style="4" customWidth="1"/>
    <col min="775" max="775" width="35.7109375" style="4" customWidth="1"/>
    <col min="776" max="776" width="17.7109375" style="4" customWidth="1"/>
    <col min="777" max="777" width="15.28515625" style="4" customWidth="1"/>
    <col min="778" max="778" width="30.7109375" style="4" customWidth="1"/>
    <col min="779" max="1024" width="8.7109375" style="4"/>
    <col min="1025" max="1025" width="8.7109375" style="4" customWidth="1"/>
    <col min="1026" max="1026" width="45.7109375" style="4" customWidth="1"/>
    <col min="1027" max="1027" width="15.7109375" style="4" customWidth="1"/>
    <col min="1028" max="1029" width="17.7109375" style="4" customWidth="1"/>
    <col min="1030" max="1030" width="15.28515625" style="4" customWidth="1"/>
    <col min="1031" max="1031" width="35.7109375" style="4" customWidth="1"/>
    <col min="1032" max="1032" width="17.7109375" style="4" customWidth="1"/>
    <col min="1033" max="1033" width="15.28515625" style="4" customWidth="1"/>
    <col min="1034" max="1034" width="30.7109375" style="4" customWidth="1"/>
    <col min="1035" max="1280" width="8.7109375" style="4"/>
    <col min="1281" max="1281" width="8.7109375" style="4" customWidth="1"/>
    <col min="1282" max="1282" width="45.7109375" style="4" customWidth="1"/>
    <col min="1283" max="1283" width="15.7109375" style="4" customWidth="1"/>
    <col min="1284" max="1285" width="17.7109375" style="4" customWidth="1"/>
    <col min="1286" max="1286" width="15.28515625" style="4" customWidth="1"/>
    <col min="1287" max="1287" width="35.7109375" style="4" customWidth="1"/>
    <col min="1288" max="1288" width="17.7109375" style="4" customWidth="1"/>
    <col min="1289" max="1289" width="15.28515625" style="4" customWidth="1"/>
    <col min="1290" max="1290" width="30.7109375" style="4" customWidth="1"/>
    <col min="1291" max="1536" width="8.7109375" style="4"/>
    <col min="1537" max="1537" width="8.7109375" style="4" customWidth="1"/>
    <col min="1538" max="1538" width="45.7109375" style="4" customWidth="1"/>
    <col min="1539" max="1539" width="15.7109375" style="4" customWidth="1"/>
    <col min="1540" max="1541" width="17.7109375" style="4" customWidth="1"/>
    <col min="1542" max="1542" width="15.28515625" style="4" customWidth="1"/>
    <col min="1543" max="1543" width="35.7109375" style="4" customWidth="1"/>
    <col min="1544" max="1544" width="17.7109375" style="4" customWidth="1"/>
    <col min="1545" max="1545" width="15.28515625" style="4" customWidth="1"/>
    <col min="1546" max="1546" width="30.7109375" style="4" customWidth="1"/>
    <col min="1547" max="1792" width="8.7109375" style="4"/>
    <col min="1793" max="1793" width="8.7109375" style="4" customWidth="1"/>
    <col min="1794" max="1794" width="45.7109375" style="4" customWidth="1"/>
    <col min="1795" max="1795" width="15.7109375" style="4" customWidth="1"/>
    <col min="1796" max="1797" width="17.7109375" style="4" customWidth="1"/>
    <col min="1798" max="1798" width="15.28515625" style="4" customWidth="1"/>
    <col min="1799" max="1799" width="35.7109375" style="4" customWidth="1"/>
    <col min="1800" max="1800" width="17.7109375" style="4" customWidth="1"/>
    <col min="1801" max="1801" width="15.28515625" style="4" customWidth="1"/>
    <col min="1802" max="1802" width="30.7109375" style="4" customWidth="1"/>
    <col min="1803" max="2048" width="8.7109375" style="4"/>
    <col min="2049" max="2049" width="8.7109375" style="4" customWidth="1"/>
    <col min="2050" max="2050" width="45.7109375" style="4" customWidth="1"/>
    <col min="2051" max="2051" width="15.7109375" style="4" customWidth="1"/>
    <col min="2052" max="2053" width="17.7109375" style="4" customWidth="1"/>
    <col min="2054" max="2054" width="15.28515625" style="4" customWidth="1"/>
    <col min="2055" max="2055" width="35.7109375" style="4" customWidth="1"/>
    <col min="2056" max="2056" width="17.7109375" style="4" customWidth="1"/>
    <col min="2057" max="2057" width="15.28515625" style="4" customWidth="1"/>
    <col min="2058" max="2058" width="30.7109375" style="4" customWidth="1"/>
    <col min="2059" max="2304" width="8.7109375" style="4"/>
    <col min="2305" max="2305" width="8.7109375" style="4" customWidth="1"/>
    <col min="2306" max="2306" width="45.7109375" style="4" customWidth="1"/>
    <col min="2307" max="2307" width="15.7109375" style="4" customWidth="1"/>
    <col min="2308" max="2309" width="17.7109375" style="4" customWidth="1"/>
    <col min="2310" max="2310" width="15.28515625" style="4" customWidth="1"/>
    <col min="2311" max="2311" width="35.7109375" style="4" customWidth="1"/>
    <col min="2312" max="2312" width="17.7109375" style="4" customWidth="1"/>
    <col min="2313" max="2313" width="15.28515625" style="4" customWidth="1"/>
    <col min="2314" max="2314" width="30.7109375" style="4" customWidth="1"/>
    <col min="2315" max="2560" width="8.7109375" style="4"/>
    <col min="2561" max="2561" width="8.7109375" style="4" customWidth="1"/>
    <col min="2562" max="2562" width="45.7109375" style="4" customWidth="1"/>
    <col min="2563" max="2563" width="15.7109375" style="4" customWidth="1"/>
    <col min="2564" max="2565" width="17.7109375" style="4" customWidth="1"/>
    <col min="2566" max="2566" width="15.28515625" style="4" customWidth="1"/>
    <col min="2567" max="2567" width="35.7109375" style="4" customWidth="1"/>
    <col min="2568" max="2568" width="17.7109375" style="4" customWidth="1"/>
    <col min="2569" max="2569" width="15.28515625" style="4" customWidth="1"/>
    <col min="2570" max="2570" width="30.7109375" style="4" customWidth="1"/>
    <col min="2571" max="2816" width="8.7109375" style="4"/>
    <col min="2817" max="2817" width="8.7109375" style="4" customWidth="1"/>
    <col min="2818" max="2818" width="45.7109375" style="4" customWidth="1"/>
    <col min="2819" max="2819" width="15.7109375" style="4" customWidth="1"/>
    <col min="2820" max="2821" width="17.7109375" style="4" customWidth="1"/>
    <col min="2822" max="2822" width="15.28515625" style="4" customWidth="1"/>
    <col min="2823" max="2823" width="35.7109375" style="4" customWidth="1"/>
    <col min="2824" max="2824" width="17.7109375" style="4" customWidth="1"/>
    <col min="2825" max="2825" width="15.28515625" style="4" customWidth="1"/>
    <col min="2826" max="2826" width="30.7109375" style="4" customWidth="1"/>
    <col min="2827" max="3072" width="8.7109375" style="4"/>
    <col min="3073" max="3073" width="8.7109375" style="4" customWidth="1"/>
    <col min="3074" max="3074" width="45.7109375" style="4" customWidth="1"/>
    <col min="3075" max="3075" width="15.7109375" style="4" customWidth="1"/>
    <col min="3076" max="3077" width="17.7109375" style="4" customWidth="1"/>
    <col min="3078" max="3078" width="15.28515625" style="4" customWidth="1"/>
    <col min="3079" max="3079" width="35.7109375" style="4" customWidth="1"/>
    <col min="3080" max="3080" width="17.7109375" style="4" customWidth="1"/>
    <col min="3081" max="3081" width="15.28515625" style="4" customWidth="1"/>
    <col min="3082" max="3082" width="30.7109375" style="4" customWidth="1"/>
    <col min="3083" max="3328" width="8.7109375" style="4"/>
    <col min="3329" max="3329" width="8.7109375" style="4" customWidth="1"/>
    <col min="3330" max="3330" width="45.7109375" style="4" customWidth="1"/>
    <col min="3331" max="3331" width="15.7109375" style="4" customWidth="1"/>
    <col min="3332" max="3333" width="17.7109375" style="4" customWidth="1"/>
    <col min="3334" max="3334" width="15.28515625" style="4" customWidth="1"/>
    <col min="3335" max="3335" width="35.7109375" style="4" customWidth="1"/>
    <col min="3336" max="3336" width="17.7109375" style="4" customWidth="1"/>
    <col min="3337" max="3337" width="15.28515625" style="4" customWidth="1"/>
    <col min="3338" max="3338" width="30.7109375" style="4" customWidth="1"/>
    <col min="3339" max="3584" width="8.7109375" style="4"/>
    <col min="3585" max="3585" width="8.7109375" style="4" customWidth="1"/>
    <col min="3586" max="3586" width="45.7109375" style="4" customWidth="1"/>
    <col min="3587" max="3587" width="15.7109375" style="4" customWidth="1"/>
    <col min="3588" max="3589" width="17.7109375" style="4" customWidth="1"/>
    <col min="3590" max="3590" width="15.28515625" style="4" customWidth="1"/>
    <col min="3591" max="3591" width="35.7109375" style="4" customWidth="1"/>
    <col min="3592" max="3592" width="17.7109375" style="4" customWidth="1"/>
    <col min="3593" max="3593" width="15.28515625" style="4" customWidth="1"/>
    <col min="3594" max="3594" width="30.7109375" style="4" customWidth="1"/>
    <col min="3595" max="3840" width="8.7109375" style="4"/>
    <col min="3841" max="3841" width="8.7109375" style="4" customWidth="1"/>
    <col min="3842" max="3842" width="45.7109375" style="4" customWidth="1"/>
    <col min="3843" max="3843" width="15.7109375" style="4" customWidth="1"/>
    <col min="3844" max="3845" width="17.7109375" style="4" customWidth="1"/>
    <col min="3846" max="3846" width="15.28515625" style="4" customWidth="1"/>
    <col min="3847" max="3847" width="35.7109375" style="4" customWidth="1"/>
    <col min="3848" max="3848" width="17.7109375" style="4" customWidth="1"/>
    <col min="3849" max="3849" width="15.28515625" style="4" customWidth="1"/>
    <col min="3850" max="3850" width="30.7109375" style="4" customWidth="1"/>
    <col min="3851" max="4096" width="8.7109375" style="4"/>
    <col min="4097" max="4097" width="8.7109375" style="4" customWidth="1"/>
    <col min="4098" max="4098" width="45.7109375" style="4" customWidth="1"/>
    <col min="4099" max="4099" width="15.7109375" style="4" customWidth="1"/>
    <col min="4100" max="4101" width="17.7109375" style="4" customWidth="1"/>
    <col min="4102" max="4102" width="15.28515625" style="4" customWidth="1"/>
    <col min="4103" max="4103" width="35.7109375" style="4" customWidth="1"/>
    <col min="4104" max="4104" width="17.7109375" style="4" customWidth="1"/>
    <col min="4105" max="4105" width="15.28515625" style="4" customWidth="1"/>
    <col min="4106" max="4106" width="30.7109375" style="4" customWidth="1"/>
    <col min="4107" max="4352" width="8.7109375" style="4"/>
    <col min="4353" max="4353" width="8.7109375" style="4" customWidth="1"/>
    <col min="4354" max="4354" width="45.7109375" style="4" customWidth="1"/>
    <col min="4355" max="4355" width="15.7109375" style="4" customWidth="1"/>
    <col min="4356" max="4357" width="17.7109375" style="4" customWidth="1"/>
    <col min="4358" max="4358" width="15.28515625" style="4" customWidth="1"/>
    <col min="4359" max="4359" width="35.7109375" style="4" customWidth="1"/>
    <col min="4360" max="4360" width="17.7109375" style="4" customWidth="1"/>
    <col min="4361" max="4361" width="15.28515625" style="4" customWidth="1"/>
    <col min="4362" max="4362" width="30.7109375" style="4" customWidth="1"/>
    <col min="4363" max="4608" width="8.7109375" style="4"/>
    <col min="4609" max="4609" width="8.7109375" style="4" customWidth="1"/>
    <col min="4610" max="4610" width="45.7109375" style="4" customWidth="1"/>
    <col min="4611" max="4611" width="15.7109375" style="4" customWidth="1"/>
    <col min="4612" max="4613" width="17.7109375" style="4" customWidth="1"/>
    <col min="4614" max="4614" width="15.28515625" style="4" customWidth="1"/>
    <col min="4615" max="4615" width="35.7109375" style="4" customWidth="1"/>
    <col min="4616" max="4616" width="17.7109375" style="4" customWidth="1"/>
    <col min="4617" max="4617" width="15.28515625" style="4" customWidth="1"/>
    <col min="4618" max="4618" width="30.7109375" style="4" customWidth="1"/>
    <col min="4619" max="4864" width="8.7109375" style="4"/>
    <col min="4865" max="4865" width="8.7109375" style="4" customWidth="1"/>
    <col min="4866" max="4866" width="45.7109375" style="4" customWidth="1"/>
    <col min="4867" max="4867" width="15.7109375" style="4" customWidth="1"/>
    <col min="4868" max="4869" width="17.7109375" style="4" customWidth="1"/>
    <col min="4870" max="4870" width="15.28515625" style="4" customWidth="1"/>
    <col min="4871" max="4871" width="35.7109375" style="4" customWidth="1"/>
    <col min="4872" max="4872" width="17.7109375" style="4" customWidth="1"/>
    <col min="4873" max="4873" width="15.28515625" style="4" customWidth="1"/>
    <col min="4874" max="4874" width="30.7109375" style="4" customWidth="1"/>
    <col min="4875" max="5120" width="8.7109375" style="4"/>
    <col min="5121" max="5121" width="8.7109375" style="4" customWidth="1"/>
    <col min="5122" max="5122" width="45.7109375" style="4" customWidth="1"/>
    <col min="5123" max="5123" width="15.7109375" style="4" customWidth="1"/>
    <col min="5124" max="5125" width="17.7109375" style="4" customWidth="1"/>
    <col min="5126" max="5126" width="15.28515625" style="4" customWidth="1"/>
    <col min="5127" max="5127" width="35.7109375" style="4" customWidth="1"/>
    <col min="5128" max="5128" width="17.7109375" style="4" customWidth="1"/>
    <col min="5129" max="5129" width="15.28515625" style="4" customWidth="1"/>
    <col min="5130" max="5130" width="30.7109375" style="4" customWidth="1"/>
    <col min="5131" max="5376" width="8.7109375" style="4"/>
    <col min="5377" max="5377" width="8.7109375" style="4" customWidth="1"/>
    <col min="5378" max="5378" width="45.7109375" style="4" customWidth="1"/>
    <col min="5379" max="5379" width="15.7109375" style="4" customWidth="1"/>
    <col min="5380" max="5381" width="17.7109375" style="4" customWidth="1"/>
    <col min="5382" max="5382" width="15.28515625" style="4" customWidth="1"/>
    <col min="5383" max="5383" width="35.7109375" style="4" customWidth="1"/>
    <col min="5384" max="5384" width="17.7109375" style="4" customWidth="1"/>
    <col min="5385" max="5385" width="15.28515625" style="4" customWidth="1"/>
    <col min="5386" max="5386" width="30.7109375" style="4" customWidth="1"/>
    <col min="5387" max="5632" width="8.7109375" style="4"/>
    <col min="5633" max="5633" width="8.7109375" style="4" customWidth="1"/>
    <col min="5634" max="5634" width="45.7109375" style="4" customWidth="1"/>
    <col min="5635" max="5635" width="15.7109375" style="4" customWidth="1"/>
    <col min="5636" max="5637" width="17.7109375" style="4" customWidth="1"/>
    <col min="5638" max="5638" width="15.28515625" style="4" customWidth="1"/>
    <col min="5639" max="5639" width="35.7109375" style="4" customWidth="1"/>
    <col min="5640" max="5640" width="17.7109375" style="4" customWidth="1"/>
    <col min="5641" max="5641" width="15.28515625" style="4" customWidth="1"/>
    <col min="5642" max="5642" width="30.7109375" style="4" customWidth="1"/>
    <col min="5643" max="5888" width="8.7109375" style="4"/>
    <col min="5889" max="5889" width="8.7109375" style="4" customWidth="1"/>
    <col min="5890" max="5890" width="45.7109375" style="4" customWidth="1"/>
    <col min="5891" max="5891" width="15.7109375" style="4" customWidth="1"/>
    <col min="5892" max="5893" width="17.7109375" style="4" customWidth="1"/>
    <col min="5894" max="5894" width="15.28515625" style="4" customWidth="1"/>
    <col min="5895" max="5895" width="35.7109375" style="4" customWidth="1"/>
    <col min="5896" max="5896" width="17.7109375" style="4" customWidth="1"/>
    <col min="5897" max="5897" width="15.28515625" style="4" customWidth="1"/>
    <col min="5898" max="5898" width="30.7109375" style="4" customWidth="1"/>
    <col min="5899" max="6144" width="8.7109375" style="4"/>
    <col min="6145" max="6145" width="8.7109375" style="4" customWidth="1"/>
    <col min="6146" max="6146" width="45.7109375" style="4" customWidth="1"/>
    <col min="6147" max="6147" width="15.7109375" style="4" customWidth="1"/>
    <col min="6148" max="6149" width="17.7109375" style="4" customWidth="1"/>
    <col min="6150" max="6150" width="15.28515625" style="4" customWidth="1"/>
    <col min="6151" max="6151" width="35.7109375" style="4" customWidth="1"/>
    <col min="6152" max="6152" width="17.7109375" style="4" customWidth="1"/>
    <col min="6153" max="6153" width="15.28515625" style="4" customWidth="1"/>
    <col min="6154" max="6154" width="30.7109375" style="4" customWidth="1"/>
    <col min="6155" max="6400" width="8.7109375" style="4"/>
    <col min="6401" max="6401" width="8.7109375" style="4" customWidth="1"/>
    <col min="6402" max="6402" width="45.7109375" style="4" customWidth="1"/>
    <col min="6403" max="6403" width="15.7109375" style="4" customWidth="1"/>
    <col min="6404" max="6405" width="17.7109375" style="4" customWidth="1"/>
    <col min="6406" max="6406" width="15.28515625" style="4" customWidth="1"/>
    <col min="6407" max="6407" width="35.7109375" style="4" customWidth="1"/>
    <col min="6408" max="6408" width="17.7109375" style="4" customWidth="1"/>
    <col min="6409" max="6409" width="15.28515625" style="4" customWidth="1"/>
    <col min="6410" max="6410" width="30.7109375" style="4" customWidth="1"/>
    <col min="6411" max="6656" width="8.7109375" style="4"/>
    <col min="6657" max="6657" width="8.7109375" style="4" customWidth="1"/>
    <col min="6658" max="6658" width="45.7109375" style="4" customWidth="1"/>
    <col min="6659" max="6659" width="15.7109375" style="4" customWidth="1"/>
    <col min="6660" max="6661" width="17.7109375" style="4" customWidth="1"/>
    <col min="6662" max="6662" width="15.28515625" style="4" customWidth="1"/>
    <col min="6663" max="6663" width="35.7109375" style="4" customWidth="1"/>
    <col min="6664" max="6664" width="17.7109375" style="4" customWidth="1"/>
    <col min="6665" max="6665" width="15.28515625" style="4" customWidth="1"/>
    <col min="6666" max="6666" width="30.7109375" style="4" customWidth="1"/>
    <col min="6667" max="6912" width="8.7109375" style="4"/>
    <col min="6913" max="6913" width="8.7109375" style="4" customWidth="1"/>
    <col min="6914" max="6914" width="45.7109375" style="4" customWidth="1"/>
    <col min="6915" max="6915" width="15.7109375" style="4" customWidth="1"/>
    <col min="6916" max="6917" width="17.7109375" style="4" customWidth="1"/>
    <col min="6918" max="6918" width="15.28515625" style="4" customWidth="1"/>
    <col min="6919" max="6919" width="35.7109375" style="4" customWidth="1"/>
    <col min="6920" max="6920" width="17.7109375" style="4" customWidth="1"/>
    <col min="6921" max="6921" width="15.28515625" style="4" customWidth="1"/>
    <col min="6922" max="6922" width="30.7109375" style="4" customWidth="1"/>
    <col min="6923" max="7168" width="8.7109375" style="4"/>
    <col min="7169" max="7169" width="8.7109375" style="4" customWidth="1"/>
    <col min="7170" max="7170" width="45.7109375" style="4" customWidth="1"/>
    <col min="7171" max="7171" width="15.7109375" style="4" customWidth="1"/>
    <col min="7172" max="7173" width="17.7109375" style="4" customWidth="1"/>
    <col min="7174" max="7174" width="15.28515625" style="4" customWidth="1"/>
    <col min="7175" max="7175" width="35.7109375" style="4" customWidth="1"/>
    <col min="7176" max="7176" width="17.7109375" style="4" customWidth="1"/>
    <col min="7177" max="7177" width="15.28515625" style="4" customWidth="1"/>
    <col min="7178" max="7178" width="30.7109375" style="4" customWidth="1"/>
    <col min="7179" max="7424" width="8.7109375" style="4"/>
    <col min="7425" max="7425" width="8.7109375" style="4" customWidth="1"/>
    <col min="7426" max="7426" width="45.7109375" style="4" customWidth="1"/>
    <col min="7427" max="7427" width="15.7109375" style="4" customWidth="1"/>
    <col min="7428" max="7429" width="17.7109375" style="4" customWidth="1"/>
    <col min="7430" max="7430" width="15.28515625" style="4" customWidth="1"/>
    <col min="7431" max="7431" width="35.7109375" style="4" customWidth="1"/>
    <col min="7432" max="7432" width="17.7109375" style="4" customWidth="1"/>
    <col min="7433" max="7433" width="15.28515625" style="4" customWidth="1"/>
    <col min="7434" max="7434" width="30.7109375" style="4" customWidth="1"/>
    <col min="7435" max="7680" width="8.7109375" style="4"/>
    <col min="7681" max="7681" width="8.7109375" style="4" customWidth="1"/>
    <col min="7682" max="7682" width="45.7109375" style="4" customWidth="1"/>
    <col min="7683" max="7683" width="15.7109375" style="4" customWidth="1"/>
    <col min="7684" max="7685" width="17.7109375" style="4" customWidth="1"/>
    <col min="7686" max="7686" width="15.28515625" style="4" customWidth="1"/>
    <col min="7687" max="7687" width="35.7109375" style="4" customWidth="1"/>
    <col min="7688" max="7688" width="17.7109375" style="4" customWidth="1"/>
    <col min="7689" max="7689" width="15.28515625" style="4" customWidth="1"/>
    <col min="7690" max="7690" width="30.7109375" style="4" customWidth="1"/>
    <col min="7691" max="7936" width="8.7109375" style="4"/>
    <col min="7937" max="7937" width="8.7109375" style="4" customWidth="1"/>
    <col min="7938" max="7938" width="45.7109375" style="4" customWidth="1"/>
    <col min="7939" max="7939" width="15.7109375" style="4" customWidth="1"/>
    <col min="7940" max="7941" width="17.7109375" style="4" customWidth="1"/>
    <col min="7942" max="7942" width="15.28515625" style="4" customWidth="1"/>
    <col min="7943" max="7943" width="35.7109375" style="4" customWidth="1"/>
    <col min="7944" max="7944" width="17.7109375" style="4" customWidth="1"/>
    <col min="7945" max="7945" width="15.28515625" style="4" customWidth="1"/>
    <col min="7946" max="7946" width="30.7109375" style="4" customWidth="1"/>
    <col min="7947" max="8192" width="8.7109375" style="4"/>
    <col min="8193" max="8193" width="8.7109375" style="4" customWidth="1"/>
    <col min="8194" max="8194" width="45.7109375" style="4" customWidth="1"/>
    <col min="8195" max="8195" width="15.7109375" style="4" customWidth="1"/>
    <col min="8196" max="8197" width="17.7109375" style="4" customWidth="1"/>
    <col min="8198" max="8198" width="15.28515625" style="4" customWidth="1"/>
    <col min="8199" max="8199" width="35.7109375" style="4" customWidth="1"/>
    <col min="8200" max="8200" width="17.7109375" style="4" customWidth="1"/>
    <col min="8201" max="8201" width="15.28515625" style="4" customWidth="1"/>
    <col min="8202" max="8202" width="30.7109375" style="4" customWidth="1"/>
    <col min="8203" max="8448" width="8.7109375" style="4"/>
    <col min="8449" max="8449" width="8.7109375" style="4" customWidth="1"/>
    <col min="8450" max="8450" width="45.7109375" style="4" customWidth="1"/>
    <col min="8451" max="8451" width="15.7109375" style="4" customWidth="1"/>
    <col min="8452" max="8453" width="17.7109375" style="4" customWidth="1"/>
    <col min="8454" max="8454" width="15.28515625" style="4" customWidth="1"/>
    <col min="8455" max="8455" width="35.7109375" style="4" customWidth="1"/>
    <col min="8456" max="8456" width="17.7109375" style="4" customWidth="1"/>
    <col min="8457" max="8457" width="15.28515625" style="4" customWidth="1"/>
    <col min="8458" max="8458" width="30.7109375" style="4" customWidth="1"/>
    <col min="8459" max="8704" width="8.7109375" style="4"/>
    <col min="8705" max="8705" width="8.7109375" style="4" customWidth="1"/>
    <col min="8706" max="8706" width="45.7109375" style="4" customWidth="1"/>
    <col min="8707" max="8707" width="15.7109375" style="4" customWidth="1"/>
    <col min="8708" max="8709" width="17.7109375" style="4" customWidth="1"/>
    <col min="8710" max="8710" width="15.28515625" style="4" customWidth="1"/>
    <col min="8711" max="8711" width="35.7109375" style="4" customWidth="1"/>
    <col min="8712" max="8712" width="17.7109375" style="4" customWidth="1"/>
    <col min="8713" max="8713" width="15.28515625" style="4" customWidth="1"/>
    <col min="8714" max="8714" width="30.7109375" style="4" customWidth="1"/>
    <col min="8715" max="8960" width="8.7109375" style="4"/>
    <col min="8961" max="8961" width="8.7109375" style="4" customWidth="1"/>
    <col min="8962" max="8962" width="45.7109375" style="4" customWidth="1"/>
    <col min="8963" max="8963" width="15.7109375" style="4" customWidth="1"/>
    <col min="8964" max="8965" width="17.7109375" style="4" customWidth="1"/>
    <col min="8966" max="8966" width="15.28515625" style="4" customWidth="1"/>
    <col min="8967" max="8967" width="35.7109375" style="4" customWidth="1"/>
    <col min="8968" max="8968" width="17.7109375" style="4" customWidth="1"/>
    <col min="8969" max="8969" width="15.28515625" style="4" customWidth="1"/>
    <col min="8970" max="8970" width="30.7109375" style="4" customWidth="1"/>
    <col min="8971" max="9216" width="8.7109375" style="4"/>
    <col min="9217" max="9217" width="8.7109375" style="4" customWidth="1"/>
    <col min="9218" max="9218" width="45.7109375" style="4" customWidth="1"/>
    <col min="9219" max="9219" width="15.7109375" style="4" customWidth="1"/>
    <col min="9220" max="9221" width="17.7109375" style="4" customWidth="1"/>
    <col min="9222" max="9222" width="15.28515625" style="4" customWidth="1"/>
    <col min="9223" max="9223" width="35.7109375" style="4" customWidth="1"/>
    <col min="9224" max="9224" width="17.7109375" style="4" customWidth="1"/>
    <col min="9225" max="9225" width="15.28515625" style="4" customWidth="1"/>
    <col min="9226" max="9226" width="30.7109375" style="4" customWidth="1"/>
    <col min="9227" max="9472" width="8.7109375" style="4"/>
    <col min="9473" max="9473" width="8.7109375" style="4" customWidth="1"/>
    <col min="9474" max="9474" width="45.7109375" style="4" customWidth="1"/>
    <col min="9475" max="9475" width="15.7109375" style="4" customWidth="1"/>
    <col min="9476" max="9477" width="17.7109375" style="4" customWidth="1"/>
    <col min="9478" max="9478" width="15.28515625" style="4" customWidth="1"/>
    <col min="9479" max="9479" width="35.7109375" style="4" customWidth="1"/>
    <col min="9480" max="9480" width="17.7109375" style="4" customWidth="1"/>
    <col min="9481" max="9481" width="15.28515625" style="4" customWidth="1"/>
    <col min="9482" max="9482" width="30.7109375" style="4" customWidth="1"/>
    <col min="9483" max="9728" width="8.7109375" style="4"/>
    <col min="9729" max="9729" width="8.7109375" style="4" customWidth="1"/>
    <col min="9730" max="9730" width="45.7109375" style="4" customWidth="1"/>
    <col min="9731" max="9731" width="15.7109375" style="4" customWidth="1"/>
    <col min="9732" max="9733" width="17.7109375" style="4" customWidth="1"/>
    <col min="9734" max="9734" width="15.28515625" style="4" customWidth="1"/>
    <col min="9735" max="9735" width="35.7109375" style="4" customWidth="1"/>
    <col min="9736" max="9736" width="17.7109375" style="4" customWidth="1"/>
    <col min="9737" max="9737" width="15.28515625" style="4" customWidth="1"/>
    <col min="9738" max="9738" width="30.7109375" style="4" customWidth="1"/>
    <col min="9739" max="9984" width="8.7109375" style="4"/>
    <col min="9985" max="9985" width="8.7109375" style="4" customWidth="1"/>
    <col min="9986" max="9986" width="45.7109375" style="4" customWidth="1"/>
    <col min="9987" max="9987" width="15.7109375" style="4" customWidth="1"/>
    <col min="9988" max="9989" width="17.7109375" style="4" customWidth="1"/>
    <col min="9990" max="9990" width="15.28515625" style="4" customWidth="1"/>
    <col min="9991" max="9991" width="35.7109375" style="4" customWidth="1"/>
    <col min="9992" max="9992" width="17.7109375" style="4" customWidth="1"/>
    <col min="9993" max="9993" width="15.28515625" style="4" customWidth="1"/>
    <col min="9994" max="9994" width="30.7109375" style="4" customWidth="1"/>
    <col min="9995" max="10240" width="8.7109375" style="4"/>
    <col min="10241" max="10241" width="8.7109375" style="4" customWidth="1"/>
    <col min="10242" max="10242" width="45.7109375" style="4" customWidth="1"/>
    <col min="10243" max="10243" width="15.7109375" style="4" customWidth="1"/>
    <col min="10244" max="10245" width="17.7109375" style="4" customWidth="1"/>
    <col min="10246" max="10246" width="15.28515625" style="4" customWidth="1"/>
    <col min="10247" max="10247" width="35.7109375" style="4" customWidth="1"/>
    <col min="10248" max="10248" width="17.7109375" style="4" customWidth="1"/>
    <col min="10249" max="10249" width="15.28515625" style="4" customWidth="1"/>
    <col min="10250" max="10250" width="30.7109375" style="4" customWidth="1"/>
    <col min="10251" max="10496" width="8.7109375" style="4"/>
    <col min="10497" max="10497" width="8.7109375" style="4" customWidth="1"/>
    <col min="10498" max="10498" width="45.7109375" style="4" customWidth="1"/>
    <col min="10499" max="10499" width="15.7109375" style="4" customWidth="1"/>
    <col min="10500" max="10501" width="17.7109375" style="4" customWidth="1"/>
    <col min="10502" max="10502" width="15.28515625" style="4" customWidth="1"/>
    <col min="10503" max="10503" width="35.7109375" style="4" customWidth="1"/>
    <col min="10504" max="10504" width="17.7109375" style="4" customWidth="1"/>
    <col min="10505" max="10505" width="15.28515625" style="4" customWidth="1"/>
    <col min="10506" max="10506" width="30.7109375" style="4" customWidth="1"/>
    <col min="10507" max="10752" width="8.7109375" style="4"/>
    <col min="10753" max="10753" width="8.7109375" style="4" customWidth="1"/>
    <col min="10754" max="10754" width="45.7109375" style="4" customWidth="1"/>
    <col min="10755" max="10755" width="15.7109375" style="4" customWidth="1"/>
    <col min="10756" max="10757" width="17.7109375" style="4" customWidth="1"/>
    <col min="10758" max="10758" width="15.28515625" style="4" customWidth="1"/>
    <col min="10759" max="10759" width="35.7109375" style="4" customWidth="1"/>
    <col min="10760" max="10760" width="17.7109375" style="4" customWidth="1"/>
    <col min="10761" max="10761" width="15.28515625" style="4" customWidth="1"/>
    <col min="10762" max="10762" width="30.7109375" style="4" customWidth="1"/>
    <col min="10763" max="11008" width="8.7109375" style="4"/>
    <col min="11009" max="11009" width="8.7109375" style="4" customWidth="1"/>
    <col min="11010" max="11010" width="45.7109375" style="4" customWidth="1"/>
    <col min="11011" max="11011" width="15.7109375" style="4" customWidth="1"/>
    <col min="11012" max="11013" width="17.7109375" style="4" customWidth="1"/>
    <col min="11014" max="11014" width="15.28515625" style="4" customWidth="1"/>
    <col min="11015" max="11015" width="35.7109375" style="4" customWidth="1"/>
    <col min="11016" max="11016" width="17.7109375" style="4" customWidth="1"/>
    <col min="11017" max="11017" width="15.28515625" style="4" customWidth="1"/>
    <col min="11018" max="11018" width="30.7109375" style="4" customWidth="1"/>
    <col min="11019" max="11264" width="8.7109375" style="4"/>
    <col min="11265" max="11265" width="8.7109375" style="4" customWidth="1"/>
    <col min="11266" max="11266" width="45.7109375" style="4" customWidth="1"/>
    <col min="11267" max="11267" width="15.7109375" style="4" customWidth="1"/>
    <col min="11268" max="11269" width="17.7109375" style="4" customWidth="1"/>
    <col min="11270" max="11270" width="15.28515625" style="4" customWidth="1"/>
    <col min="11271" max="11271" width="35.7109375" style="4" customWidth="1"/>
    <col min="11272" max="11272" width="17.7109375" style="4" customWidth="1"/>
    <col min="11273" max="11273" width="15.28515625" style="4" customWidth="1"/>
    <col min="11274" max="11274" width="30.7109375" style="4" customWidth="1"/>
    <col min="11275" max="11520" width="8.7109375" style="4"/>
    <col min="11521" max="11521" width="8.7109375" style="4" customWidth="1"/>
    <col min="11522" max="11522" width="45.7109375" style="4" customWidth="1"/>
    <col min="11523" max="11523" width="15.7109375" style="4" customWidth="1"/>
    <col min="11524" max="11525" width="17.7109375" style="4" customWidth="1"/>
    <col min="11526" max="11526" width="15.28515625" style="4" customWidth="1"/>
    <col min="11527" max="11527" width="35.7109375" style="4" customWidth="1"/>
    <col min="11528" max="11528" width="17.7109375" style="4" customWidth="1"/>
    <col min="11529" max="11529" width="15.28515625" style="4" customWidth="1"/>
    <col min="11530" max="11530" width="30.7109375" style="4" customWidth="1"/>
    <col min="11531" max="11776" width="8.7109375" style="4"/>
    <col min="11777" max="11777" width="8.7109375" style="4" customWidth="1"/>
    <col min="11778" max="11778" width="45.7109375" style="4" customWidth="1"/>
    <col min="11779" max="11779" width="15.7109375" style="4" customWidth="1"/>
    <col min="11780" max="11781" width="17.7109375" style="4" customWidth="1"/>
    <col min="11782" max="11782" width="15.28515625" style="4" customWidth="1"/>
    <col min="11783" max="11783" width="35.7109375" style="4" customWidth="1"/>
    <col min="11784" max="11784" width="17.7109375" style="4" customWidth="1"/>
    <col min="11785" max="11785" width="15.28515625" style="4" customWidth="1"/>
    <col min="11786" max="11786" width="30.7109375" style="4" customWidth="1"/>
    <col min="11787" max="12032" width="8.7109375" style="4"/>
    <col min="12033" max="12033" width="8.7109375" style="4" customWidth="1"/>
    <col min="12034" max="12034" width="45.7109375" style="4" customWidth="1"/>
    <col min="12035" max="12035" width="15.7109375" style="4" customWidth="1"/>
    <col min="12036" max="12037" width="17.7109375" style="4" customWidth="1"/>
    <col min="12038" max="12038" width="15.28515625" style="4" customWidth="1"/>
    <col min="12039" max="12039" width="35.7109375" style="4" customWidth="1"/>
    <col min="12040" max="12040" width="17.7109375" style="4" customWidth="1"/>
    <col min="12041" max="12041" width="15.28515625" style="4" customWidth="1"/>
    <col min="12042" max="12042" width="30.7109375" style="4" customWidth="1"/>
    <col min="12043" max="12288" width="8.7109375" style="4"/>
    <col min="12289" max="12289" width="8.7109375" style="4" customWidth="1"/>
    <col min="12290" max="12290" width="45.7109375" style="4" customWidth="1"/>
    <col min="12291" max="12291" width="15.7109375" style="4" customWidth="1"/>
    <col min="12292" max="12293" width="17.7109375" style="4" customWidth="1"/>
    <col min="12294" max="12294" width="15.28515625" style="4" customWidth="1"/>
    <col min="12295" max="12295" width="35.7109375" style="4" customWidth="1"/>
    <col min="12296" max="12296" width="17.7109375" style="4" customWidth="1"/>
    <col min="12297" max="12297" width="15.28515625" style="4" customWidth="1"/>
    <col min="12298" max="12298" width="30.7109375" style="4" customWidth="1"/>
    <col min="12299" max="12544" width="8.7109375" style="4"/>
    <col min="12545" max="12545" width="8.7109375" style="4" customWidth="1"/>
    <col min="12546" max="12546" width="45.7109375" style="4" customWidth="1"/>
    <col min="12547" max="12547" width="15.7109375" style="4" customWidth="1"/>
    <col min="12548" max="12549" width="17.7109375" style="4" customWidth="1"/>
    <col min="12550" max="12550" width="15.28515625" style="4" customWidth="1"/>
    <col min="12551" max="12551" width="35.7109375" style="4" customWidth="1"/>
    <col min="12552" max="12552" width="17.7109375" style="4" customWidth="1"/>
    <col min="12553" max="12553" width="15.28515625" style="4" customWidth="1"/>
    <col min="12554" max="12554" width="30.7109375" style="4" customWidth="1"/>
    <col min="12555" max="12800" width="8.7109375" style="4"/>
    <col min="12801" max="12801" width="8.7109375" style="4" customWidth="1"/>
    <col min="12802" max="12802" width="45.7109375" style="4" customWidth="1"/>
    <col min="12803" max="12803" width="15.7109375" style="4" customWidth="1"/>
    <col min="12804" max="12805" width="17.7109375" style="4" customWidth="1"/>
    <col min="12806" max="12806" width="15.28515625" style="4" customWidth="1"/>
    <col min="12807" max="12807" width="35.7109375" style="4" customWidth="1"/>
    <col min="12808" max="12808" width="17.7109375" style="4" customWidth="1"/>
    <col min="12809" max="12809" width="15.28515625" style="4" customWidth="1"/>
    <col min="12810" max="12810" width="30.7109375" style="4" customWidth="1"/>
    <col min="12811" max="13056" width="8.7109375" style="4"/>
    <col min="13057" max="13057" width="8.7109375" style="4" customWidth="1"/>
    <col min="13058" max="13058" width="45.7109375" style="4" customWidth="1"/>
    <col min="13059" max="13059" width="15.7109375" style="4" customWidth="1"/>
    <col min="13060" max="13061" width="17.7109375" style="4" customWidth="1"/>
    <col min="13062" max="13062" width="15.28515625" style="4" customWidth="1"/>
    <col min="13063" max="13063" width="35.7109375" style="4" customWidth="1"/>
    <col min="13064" max="13064" width="17.7109375" style="4" customWidth="1"/>
    <col min="13065" max="13065" width="15.28515625" style="4" customWidth="1"/>
    <col min="13066" max="13066" width="30.7109375" style="4" customWidth="1"/>
    <col min="13067" max="13312" width="8.7109375" style="4"/>
    <col min="13313" max="13313" width="8.7109375" style="4" customWidth="1"/>
    <col min="13314" max="13314" width="45.7109375" style="4" customWidth="1"/>
    <col min="13315" max="13315" width="15.7109375" style="4" customWidth="1"/>
    <col min="13316" max="13317" width="17.7109375" style="4" customWidth="1"/>
    <col min="13318" max="13318" width="15.28515625" style="4" customWidth="1"/>
    <col min="13319" max="13319" width="35.7109375" style="4" customWidth="1"/>
    <col min="13320" max="13320" width="17.7109375" style="4" customWidth="1"/>
    <col min="13321" max="13321" width="15.28515625" style="4" customWidth="1"/>
    <col min="13322" max="13322" width="30.7109375" style="4" customWidth="1"/>
    <col min="13323" max="13568" width="8.7109375" style="4"/>
    <col min="13569" max="13569" width="8.7109375" style="4" customWidth="1"/>
    <col min="13570" max="13570" width="45.7109375" style="4" customWidth="1"/>
    <col min="13571" max="13571" width="15.7109375" style="4" customWidth="1"/>
    <col min="13572" max="13573" width="17.7109375" style="4" customWidth="1"/>
    <col min="13574" max="13574" width="15.28515625" style="4" customWidth="1"/>
    <col min="13575" max="13575" width="35.7109375" style="4" customWidth="1"/>
    <col min="13576" max="13576" width="17.7109375" style="4" customWidth="1"/>
    <col min="13577" max="13577" width="15.28515625" style="4" customWidth="1"/>
    <col min="13578" max="13578" width="30.7109375" style="4" customWidth="1"/>
    <col min="13579" max="13824" width="8.7109375" style="4"/>
    <col min="13825" max="13825" width="8.7109375" style="4" customWidth="1"/>
    <col min="13826" max="13826" width="45.7109375" style="4" customWidth="1"/>
    <col min="13827" max="13827" width="15.7109375" style="4" customWidth="1"/>
    <col min="13828" max="13829" width="17.7109375" style="4" customWidth="1"/>
    <col min="13830" max="13830" width="15.28515625" style="4" customWidth="1"/>
    <col min="13831" max="13831" width="35.7109375" style="4" customWidth="1"/>
    <col min="13832" max="13832" width="17.7109375" style="4" customWidth="1"/>
    <col min="13833" max="13833" width="15.28515625" style="4" customWidth="1"/>
    <col min="13834" max="13834" width="30.7109375" style="4" customWidth="1"/>
    <col min="13835" max="14080" width="8.7109375" style="4"/>
    <col min="14081" max="14081" width="8.7109375" style="4" customWidth="1"/>
    <col min="14082" max="14082" width="45.7109375" style="4" customWidth="1"/>
    <col min="14083" max="14083" width="15.7109375" style="4" customWidth="1"/>
    <col min="14084" max="14085" width="17.7109375" style="4" customWidth="1"/>
    <col min="14086" max="14086" width="15.28515625" style="4" customWidth="1"/>
    <col min="14087" max="14087" width="35.7109375" style="4" customWidth="1"/>
    <col min="14088" max="14088" width="17.7109375" style="4" customWidth="1"/>
    <col min="14089" max="14089" width="15.28515625" style="4" customWidth="1"/>
    <col min="14090" max="14090" width="30.7109375" style="4" customWidth="1"/>
    <col min="14091" max="14336" width="8.7109375" style="4"/>
    <col min="14337" max="14337" width="8.7109375" style="4" customWidth="1"/>
    <col min="14338" max="14338" width="45.7109375" style="4" customWidth="1"/>
    <col min="14339" max="14339" width="15.7109375" style="4" customWidth="1"/>
    <col min="14340" max="14341" width="17.7109375" style="4" customWidth="1"/>
    <col min="14342" max="14342" width="15.28515625" style="4" customWidth="1"/>
    <col min="14343" max="14343" width="35.7109375" style="4" customWidth="1"/>
    <col min="14344" max="14344" width="17.7109375" style="4" customWidth="1"/>
    <col min="14345" max="14345" width="15.28515625" style="4" customWidth="1"/>
    <col min="14346" max="14346" width="30.7109375" style="4" customWidth="1"/>
    <col min="14347" max="14592" width="8.7109375" style="4"/>
    <col min="14593" max="14593" width="8.7109375" style="4" customWidth="1"/>
    <col min="14594" max="14594" width="45.7109375" style="4" customWidth="1"/>
    <col min="14595" max="14595" width="15.7109375" style="4" customWidth="1"/>
    <col min="14596" max="14597" width="17.7109375" style="4" customWidth="1"/>
    <col min="14598" max="14598" width="15.28515625" style="4" customWidth="1"/>
    <col min="14599" max="14599" width="35.7109375" style="4" customWidth="1"/>
    <col min="14600" max="14600" width="17.7109375" style="4" customWidth="1"/>
    <col min="14601" max="14601" width="15.28515625" style="4" customWidth="1"/>
    <col min="14602" max="14602" width="30.7109375" style="4" customWidth="1"/>
    <col min="14603" max="14848" width="8.7109375" style="4"/>
    <col min="14849" max="14849" width="8.7109375" style="4" customWidth="1"/>
    <col min="14850" max="14850" width="45.7109375" style="4" customWidth="1"/>
    <col min="14851" max="14851" width="15.7109375" style="4" customWidth="1"/>
    <col min="14852" max="14853" width="17.7109375" style="4" customWidth="1"/>
    <col min="14854" max="14854" width="15.28515625" style="4" customWidth="1"/>
    <col min="14855" max="14855" width="35.7109375" style="4" customWidth="1"/>
    <col min="14856" max="14856" width="17.7109375" style="4" customWidth="1"/>
    <col min="14857" max="14857" width="15.28515625" style="4" customWidth="1"/>
    <col min="14858" max="14858" width="30.7109375" style="4" customWidth="1"/>
    <col min="14859" max="15104" width="8.7109375" style="4"/>
    <col min="15105" max="15105" width="8.7109375" style="4" customWidth="1"/>
    <col min="15106" max="15106" width="45.7109375" style="4" customWidth="1"/>
    <col min="15107" max="15107" width="15.7109375" style="4" customWidth="1"/>
    <col min="15108" max="15109" width="17.7109375" style="4" customWidth="1"/>
    <col min="15110" max="15110" width="15.28515625" style="4" customWidth="1"/>
    <col min="15111" max="15111" width="35.7109375" style="4" customWidth="1"/>
    <col min="15112" max="15112" width="17.7109375" style="4" customWidth="1"/>
    <col min="15113" max="15113" width="15.28515625" style="4" customWidth="1"/>
    <col min="15114" max="15114" width="30.7109375" style="4" customWidth="1"/>
    <col min="15115" max="15360" width="8.7109375" style="4"/>
    <col min="15361" max="15361" width="8.7109375" style="4" customWidth="1"/>
    <col min="15362" max="15362" width="45.7109375" style="4" customWidth="1"/>
    <col min="15363" max="15363" width="15.7109375" style="4" customWidth="1"/>
    <col min="15364" max="15365" width="17.7109375" style="4" customWidth="1"/>
    <col min="15366" max="15366" width="15.28515625" style="4" customWidth="1"/>
    <col min="15367" max="15367" width="35.7109375" style="4" customWidth="1"/>
    <col min="15368" max="15368" width="17.7109375" style="4" customWidth="1"/>
    <col min="15369" max="15369" width="15.28515625" style="4" customWidth="1"/>
    <col min="15370" max="15370" width="30.7109375" style="4" customWidth="1"/>
    <col min="15371" max="15616" width="8.7109375" style="4"/>
    <col min="15617" max="15617" width="8.7109375" style="4" customWidth="1"/>
    <col min="15618" max="15618" width="45.7109375" style="4" customWidth="1"/>
    <col min="15619" max="15619" width="15.7109375" style="4" customWidth="1"/>
    <col min="15620" max="15621" width="17.7109375" style="4" customWidth="1"/>
    <col min="15622" max="15622" width="15.28515625" style="4" customWidth="1"/>
    <col min="15623" max="15623" width="35.7109375" style="4" customWidth="1"/>
    <col min="15624" max="15624" width="17.7109375" style="4" customWidth="1"/>
    <col min="15625" max="15625" width="15.28515625" style="4" customWidth="1"/>
    <col min="15626" max="15626" width="30.7109375" style="4" customWidth="1"/>
    <col min="15627" max="15872" width="8.7109375" style="4"/>
    <col min="15873" max="15873" width="8.7109375" style="4" customWidth="1"/>
    <col min="15874" max="15874" width="45.7109375" style="4" customWidth="1"/>
    <col min="15875" max="15875" width="15.7109375" style="4" customWidth="1"/>
    <col min="15876" max="15877" width="17.7109375" style="4" customWidth="1"/>
    <col min="15878" max="15878" width="15.28515625" style="4" customWidth="1"/>
    <col min="15879" max="15879" width="35.7109375" style="4" customWidth="1"/>
    <col min="15880" max="15880" width="17.7109375" style="4" customWidth="1"/>
    <col min="15881" max="15881" width="15.28515625" style="4" customWidth="1"/>
    <col min="15882" max="15882" width="30.7109375" style="4" customWidth="1"/>
    <col min="15883" max="16128" width="8.7109375" style="4"/>
    <col min="16129" max="16129" width="8.7109375" style="4" customWidth="1"/>
    <col min="16130" max="16130" width="45.7109375" style="4" customWidth="1"/>
    <col min="16131" max="16131" width="15.7109375" style="4" customWidth="1"/>
    <col min="16132" max="16133" width="17.7109375" style="4" customWidth="1"/>
    <col min="16134" max="16134" width="15.28515625" style="4" customWidth="1"/>
    <col min="16135" max="16135" width="35.7109375" style="4" customWidth="1"/>
    <col min="16136" max="16136" width="17.7109375" style="4" customWidth="1"/>
    <col min="16137" max="16137" width="15.28515625" style="4" customWidth="1"/>
    <col min="16138" max="16138" width="30.7109375" style="4" customWidth="1"/>
    <col min="16139" max="16384" width="8.7109375" style="4"/>
  </cols>
  <sheetData>
    <row r="1" spans="1:10" ht="18.75" x14ac:dyDescent="0.3">
      <c r="J1" s="1750" t="s">
        <v>2411</v>
      </c>
    </row>
    <row r="2" spans="1:10" s="1" customFormat="1" ht="36" customHeight="1" x14ac:dyDescent="0.25">
      <c r="A2" s="2864" t="s">
        <v>2177</v>
      </c>
      <c r="B2" s="2864"/>
      <c r="C2" s="2864"/>
      <c r="D2" s="2864"/>
      <c r="E2" s="2864"/>
      <c r="F2" s="2864"/>
      <c r="G2" s="2864"/>
      <c r="H2" s="2864"/>
      <c r="I2" s="2864"/>
      <c r="J2" s="2864"/>
    </row>
    <row r="3" spans="1:10" s="1" customFormat="1" ht="18.75" x14ac:dyDescent="0.25">
      <c r="A3" s="2359" t="s">
        <v>0</v>
      </c>
      <c r="B3" s="2359"/>
      <c r="C3" s="2359"/>
      <c r="D3" s="2359"/>
      <c r="E3" s="2359"/>
      <c r="F3" s="2359"/>
      <c r="G3" s="2359"/>
      <c r="H3" s="2359"/>
      <c r="I3" s="2359"/>
      <c r="J3" s="2359"/>
    </row>
    <row r="4" spans="1:10" s="2" customFormat="1" ht="18.75" x14ac:dyDescent="0.3">
      <c r="A4" s="2865" t="s">
        <v>1635</v>
      </c>
      <c r="B4" s="2866"/>
      <c r="C4" s="2866"/>
      <c r="D4" s="2866"/>
      <c r="E4" s="2866"/>
      <c r="F4" s="2866"/>
      <c r="G4" s="2866"/>
      <c r="H4" s="2866"/>
      <c r="I4" s="2866"/>
      <c r="J4" s="2866"/>
    </row>
    <row r="5" spans="1:10" s="1" customFormat="1" ht="119.25" customHeight="1" x14ac:dyDescent="0.25">
      <c r="A5" s="1188" t="s">
        <v>1</v>
      </c>
      <c r="B5" s="1189" t="s">
        <v>2</v>
      </c>
      <c r="C5" s="1189" t="s">
        <v>3</v>
      </c>
      <c r="D5" s="1190" t="s">
        <v>1225</v>
      </c>
      <c r="E5" s="1190" t="s">
        <v>1636</v>
      </c>
      <c r="F5" s="1402" t="s">
        <v>4</v>
      </c>
      <c r="G5" s="1189" t="s">
        <v>5</v>
      </c>
      <c r="H5" s="1190" t="s">
        <v>1637</v>
      </c>
      <c r="I5" s="1189" t="s">
        <v>6</v>
      </c>
      <c r="J5" s="1189" t="s">
        <v>7</v>
      </c>
    </row>
    <row r="6" spans="1:10" s="1" customFormat="1" ht="18.75" x14ac:dyDescent="0.25">
      <c r="A6" s="1188" t="s">
        <v>8</v>
      </c>
      <c r="B6" s="1189">
        <v>2</v>
      </c>
      <c r="C6" s="1189">
        <v>3</v>
      </c>
      <c r="D6" s="1192">
        <v>4</v>
      </c>
      <c r="E6" s="1192">
        <v>5</v>
      </c>
      <c r="F6" s="1192">
        <v>6</v>
      </c>
      <c r="G6" s="1189">
        <v>7</v>
      </c>
      <c r="H6" s="1192">
        <v>8</v>
      </c>
      <c r="I6" s="1189">
        <v>9</v>
      </c>
      <c r="J6" s="1189">
        <v>10</v>
      </c>
    </row>
    <row r="7" spans="1:10" s="1" customFormat="1" ht="18.75" x14ac:dyDescent="0.25">
      <c r="A7" s="1188"/>
      <c r="B7" s="2867" t="s">
        <v>811</v>
      </c>
      <c r="C7" s="2867"/>
      <c r="D7" s="2867"/>
      <c r="E7" s="2867"/>
      <c r="F7" s="2867"/>
      <c r="G7" s="2867"/>
      <c r="H7" s="2867"/>
      <c r="I7" s="2867"/>
      <c r="J7" s="2867"/>
    </row>
    <row r="8" spans="1:10" s="3" customFormat="1" ht="99" hidden="1" customHeight="1" x14ac:dyDescent="0.25">
      <c r="A8" s="1403" t="s">
        <v>9</v>
      </c>
      <c r="B8" s="1404" t="s">
        <v>613</v>
      </c>
      <c r="C8" s="1405" t="s">
        <v>19</v>
      </c>
      <c r="D8" s="1265">
        <f>D9+D11</f>
        <v>0</v>
      </c>
      <c r="E8" s="1265">
        <f>E9+E11</f>
        <v>0</v>
      </c>
      <c r="F8" s="1406">
        <v>0</v>
      </c>
      <c r="G8" s="1407"/>
      <c r="H8" s="1265">
        <f>H9</f>
        <v>0</v>
      </c>
      <c r="I8" s="1406">
        <v>0</v>
      </c>
      <c r="J8" s="1407"/>
    </row>
    <row r="9" spans="1:10" s="1" customFormat="1" ht="94.5" hidden="1" customHeight="1" x14ac:dyDescent="0.25">
      <c r="A9" s="1408" t="s">
        <v>10</v>
      </c>
      <c r="B9" s="1371" t="s">
        <v>614</v>
      </c>
      <c r="C9" s="1371" t="s">
        <v>19</v>
      </c>
      <c r="D9" s="1190">
        <v>0</v>
      </c>
      <c r="E9" s="1190">
        <v>0</v>
      </c>
      <c r="F9" s="1402">
        <v>0</v>
      </c>
      <c r="G9" s="1409"/>
      <c r="H9" s="1190">
        <v>0</v>
      </c>
      <c r="I9" s="1402">
        <v>0</v>
      </c>
      <c r="J9" s="2868" t="s">
        <v>812</v>
      </c>
    </row>
    <row r="10" spans="1:10" s="1" customFormat="1" ht="141.75" hidden="1" customHeight="1" x14ac:dyDescent="0.25">
      <c r="A10" s="1410" t="s">
        <v>77</v>
      </c>
      <c r="B10" s="1371" t="s">
        <v>615</v>
      </c>
      <c r="C10" s="1371" t="s">
        <v>19</v>
      </c>
      <c r="D10" s="1190">
        <v>0</v>
      </c>
      <c r="E10" s="1190">
        <v>0</v>
      </c>
      <c r="F10" s="1402">
        <v>0</v>
      </c>
      <c r="G10" s="1411"/>
      <c r="H10" s="1190">
        <v>0</v>
      </c>
      <c r="I10" s="1402">
        <v>0</v>
      </c>
      <c r="J10" s="2868"/>
    </row>
    <row r="11" spans="1:10" s="1" customFormat="1" ht="97.5" hidden="1" customHeight="1" x14ac:dyDescent="0.25">
      <c r="A11" s="1408" t="s">
        <v>11</v>
      </c>
      <c r="B11" s="1371" t="s">
        <v>616</v>
      </c>
      <c r="C11" s="1412" t="s">
        <v>19</v>
      </c>
      <c r="D11" s="1190">
        <v>0</v>
      </c>
      <c r="E11" s="1190">
        <v>0</v>
      </c>
      <c r="F11" s="1402">
        <v>0</v>
      </c>
      <c r="G11" s="1412"/>
      <c r="H11" s="1190">
        <v>0</v>
      </c>
      <c r="I11" s="1402">
        <v>0</v>
      </c>
      <c r="J11" s="1411" t="s">
        <v>405</v>
      </c>
    </row>
    <row r="12" spans="1:10" s="1" customFormat="1" ht="18" customHeight="1" x14ac:dyDescent="0.25">
      <c r="A12" s="2861" t="s">
        <v>9</v>
      </c>
      <c r="B12" s="2862" t="s">
        <v>1383</v>
      </c>
      <c r="C12" s="1413" t="s">
        <v>15</v>
      </c>
      <c r="D12" s="1265">
        <f>D13</f>
        <v>996</v>
      </c>
      <c r="E12" s="1265">
        <f>E13</f>
        <v>846.66</v>
      </c>
      <c r="F12" s="1265">
        <f>F13</f>
        <v>85.006024096385531</v>
      </c>
      <c r="G12" s="2433"/>
      <c r="H12" s="1265">
        <f>H13</f>
        <v>846.66</v>
      </c>
      <c r="I12" s="1265">
        <f>I13</f>
        <v>85.006024096385531</v>
      </c>
      <c r="J12" s="2863"/>
    </row>
    <row r="13" spans="1:10" s="1" customFormat="1" ht="16.5" customHeight="1" x14ac:dyDescent="0.25">
      <c r="A13" s="2861"/>
      <c r="B13" s="2862"/>
      <c r="C13" s="2862" t="s">
        <v>16</v>
      </c>
      <c r="D13" s="2433">
        <f>D15</f>
        <v>996</v>
      </c>
      <c r="E13" s="2433">
        <f>E15</f>
        <v>846.66</v>
      </c>
      <c r="F13" s="2433">
        <f>E13/D13*100</f>
        <v>85.006024096385531</v>
      </c>
      <c r="G13" s="2433"/>
      <c r="H13" s="2433">
        <f>H15</f>
        <v>846.66</v>
      </c>
      <c r="I13" s="2433">
        <f>H13/D13*100</f>
        <v>85.006024096385531</v>
      </c>
      <c r="J13" s="2863"/>
    </row>
    <row r="14" spans="1:10" s="1" customFormat="1" ht="60.75" customHeight="1" x14ac:dyDescent="0.25">
      <c r="A14" s="2861"/>
      <c r="B14" s="2862"/>
      <c r="C14" s="2862"/>
      <c r="D14" s="2433"/>
      <c r="E14" s="2433"/>
      <c r="F14" s="2433"/>
      <c r="G14" s="2433"/>
      <c r="H14" s="2433"/>
      <c r="I14" s="2433"/>
      <c r="J14" s="2863"/>
    </row>
    <row r="15" spans="1:10" s="1" customFormat="1" ht="357.75" customHeight="1" x14ac:dyDescent="0.25">
      <c r="A15" s="1408" t="s">
        <v>21</v>
      </c>
      <c r="B15" s="1371" t="s">
        <v>1384</v>
      </c>
      <c r="C15" s="1414" t="s">
        <v>16</v>
      </c>
      <c r="D15" s="1190">
        <v>996</v>
      </c>
      <c r="E15" s="1190">
        <v>846.66</v>
      </c>
      <c r="F15" s="2281">
        <f>E15/D15*100</f>
        <v>85.006024096385531</v>
      </c>
      <c r="G15" s="1201" t="s">
        <v>1455</v>
      </c>
      <c r="H15" s="1190">
        <f>E15</f>
        <v>846.66</v>
      </c>
      <c r="I15" s="1190">
        <f>H15/D15*100</f>
        <v>85.006024096385531</v>
      </c>
      <c r="J15" s="1371" t="s">
        <v>2167</v>
      </c>
    </row>
    <row r="16" spans="1:10" s="1" customFormat="1" ht="24" customHeight="1" x14ac:dyDescent="0.25">
      <c r="A16" s="2872"/>
      <c r="B16" s="2873" t="s">
        <v>619</v>
      </c>
      <c r="C16" s="1922" t="s">
        <v>442</v>
      </c>
      <c r="D16" s="1923">
        <f>D18</f>
        <v>996</v>
      </c>
      <c r="E16" s="1924">
        <f>E18</f>
        <v>846.66</v>
      </c>
      <c r="F16" s="1924">
        <f>E16/D16*100</f>
        <v>85.006024096385531</v>
      </c>
      <c r="G16" s="2874"/>
      <c r="H16" s="1924">
        <f>H18</f>
        <v>846.66</v>
      </c>
      <c r="I16" s="1924">
        <f>H16/D16*100</f>
        <v>85.006024096385531</v>
      </c>
      <c r="J16" s="2871"/>
    </row>
    <row r="17" spans="1:13" s="1" customFormat="1" ht="83.25" hidden="1" customHeight="1" x14ac:dyDescent="0.25">
      <c r="A17" s="2872"/>
      <c r="B17" s="2873"/>
      <c r="C17" s="1922" t="s">
        <v>18</v>
      </c>
      <c r="D17" s="1923" t="e">
        <f>#REF!</f>
        <v>#REF!</v>
      </c>
      <c r="E17" s="1924" t="e">
        <f>#REF!</f>
        <v>#REF!</v>
      </c>
      <c r="F17" s="1924">
        <v>0</v>
      </c>
      <c r="G17" s="2874"/>
      <c r="H17" s="1924" t="e">
        <f>#REF!</f>
        <v>#REF!</v>
      </c>
      <c r="I17" s="1924">
        <v>0</v>
      </c>
      <c r="J17" s="2871"/>
    </row>
    <row r="18" spans="1:13" s="1" customFormat="1" ht="78.75" customHeight="1" x14ac:dyDescent="0.25">
      <c r="A18" s="2872"/>
      <c r="B18" s="2873"/>
      <c r="C18" s="1922" t="s">
        <v>41</v>
      </c>
      <c r="D18" s="1923">
        <f>D15</f>
        <v>996</v>
      </c>
      <c r="E18" s="1924">
        <f>E15</f>
        <v>846.66</v>
      </c>
      <c r="F18" s="1924">
        <f t="shared" ref="F18" si="0">E18/D18*100</f>
        <v>85.006024096385531</v>
      </c>
      <c r="G18" s="2874"/>
      <c r="H18" s="1924">
        <f>H15</f>
        <v>846.66</v>
      </c>
      <c r="I18" s="1924">
        <f t="shared" ref="I18" si="1">H18/D18*100</f>
        <v>85.006024096385531</v>
      </c>
      <c r="J18" s="2871"/>
      <c r="M18" s="68"/>
    </row>
    <row r="19" spans="1:13" s="1" customFormat="1" ht="92.25" hidden="1" customHeight="1" x14ac:dyDescent="0.25">
      <c r="A19" s="1416"/>
      <c r="B19" s="1413"/>
      <c r="C19" s="1404" t="s">
        <v>19</v>
      </c>
      <c r="D19" s="1265" t="e">
        <f>D8+#REF!</f>
        <v>#REF!</v>
      </c>
      <c r="E19" s="1265" t="e">
        <f>E8+#REF!</f>
        <v>#REF!</v>
      </c>
      <c r="F19" s="1406">
        <v>0</v>
      </c>
      <c r="G19" s="1413"/>
      <c r="H19" s="1265" t="e">
        <f>H8+#REF!</f>
        <v>#REF!</v>
      </c>
      <c r="I19" s="1406">
        <v>0</v>
      </c>
      <c r="J19" s="1412"/>
    </row>
    <row r="20" spans="1:13" s="1" customFormat="1" ht="56.25" hidden="1" customHeight="1" x14ac:dyDescent="0.25">
      <c r="A20" s="1416"/>
      <c r="B20" s="1413"/>
      <c r="C20" s="1404" t="s">
        <v>20</v>
      </c>
      <c r="D20" s="1265" t="e">
        <f>#REF!</f>
        <v>#REF!</v>
      </c>
      <c r="E20" s="1265" t="e">
        <f>#REF!</f>
        <v>#REF!</v>
      </c>
      <c r="F20" s="1406">
        <v>0</v>
      </c>
      <c r="G20" s="1413"/>
      <c r="H20" s="1265" t="e">
        <f>#REF!</f>
        <v>#REF!</v>
      </c>
      <c r="I20" s="1406">
        <v>0</v>
      </c>
      <c r="J20" s="1412"/>
    </row>
    <row r="21" spans="1:13" s="1" customFormat="1" ht="20.25" customHeight="1" x14ac:dyDescent="0.25">
      <c r="A21" s="2861" t="s">
        <v>618</v>
      </c>
      <c r="B21" s="2861"/>
      <c r="C21" s="2861"/>
      <c r="D21" s="2861"/>
      <c r="E21" s="2861"/>
      <c r="F21" s="2861"/>
      <c r="G21" s="2861"/>
      <c r="H21" s="2861"/>
      <c r="I21" s="2861"/>
      <c r="J21" s="2861"/>
    </row>
    <row r="22" spans="1:13" s="3" customFormat="1" ht="18.75" customHeight="1" x14ac:dyDescent="0.25">
      <c r="A22" s="2869" t="s">
        <v>9</v>
      </c>
      <c r="B22" s="2862" t="s">
        <v>813</v>
      </c>
      <c r="C22" s="1404" t="s">
        <v>15</v>
      </c>
      <c r="D22" s="1265">
        <f>D23+D24+D25+D26</f>
        <v>31314.47</v>
      </c>
      <c r="E22" s="1265">
        <f>E23+E24+E25+E26</f>
        <v>31314.266</v>
      </c>
      <c r="F22" s="1265">
        <f>E22/D22*100</f>
        <v>99.999348543979821</v>
      </c>
      <c r="G22" s="2870"/>
      <c r="H22" s="1265">
        <f>H23+H24+H25+H26</f>
        <v>31314.266</v>
      </c>
      <c r="I22" s="1265">
        <f>H22/D22*100</f>
        <v>99.999348543979821</v>
      </c>
      <c r="J22" s="2863"/>
    </row>
    <row r="23" spans="1:13" s="3" customFormat="1" ht="72" customHeight="1" x14ac:dyDescent="0.25">
      <c r="A23" s="2869"/>
      <c r="B23" s="2862"/>
      <c r="C23" s="1404" t="s">
        <v>18</v>
      </c>
      <c r="D23" s="1265">
        <f t="shared" ref="D23:E26" si="2">D28</f>
        <v>1774</v>
      </c>
      <c r="E23" s="1265">
        <f t="shared" si="2"/>
        <v>1773.99</v>
      </c>
      <c r="F23" s="1265">
        <f t="shared" ref="F23:F26" si="3">E23/D23*100</f>
        <v>99.999436302142058</v>
      </c>
      <c r="G23" s="2870"/>
      <c r="H23" s="1265">
        <f>H28</f>
        <v>1773.99</v>
      </c>
      <c r="I23" s="1265">
        <f t="shared" ref="I23:I26" si="4">H23/D23*100</f>
        <v>99.999436302142058</v>
      </c>
      <c r="J23" s="2863"/>
    </row>
    <row r="24" spans="1:13" s="3" customFormat="1" ht="78.75" customHeight="1" x14ac:dyDescent="0.25">
      <c r="A24" s="2869"/>
      <c r="B24" s="2862"/>
      <c r="C24" s="1404" t="s">
        <v>16</v>
      </c>
      <c r="D24" s="1265">
        <f t="shared" si="2"/>
        <v>4593.1000000000004</v>
      </c>
      <c r="E24" s="1265">
        <f t="shared" si="2"/>
        <v>4593.0029999999997</v>
      </c>
      <c r="F24" s="1265">
        <f t="shared" si="3"/>
        <v>99.997888136552632</v>
      </c>
      <c r="G24" s="2870"/>
      <c r="H24" s="1265">
        <f>H29</f>
        <v>4593.0029999999997</v>
      </c>
      <c r="I24" s="1265">
        <f t="shared" si="4"/>
        <v>99.997888136552632</v>
      </c>
      <c r="J24" s="2863"/>
    </row>
    <row r="25" spans="1:13" s="3" customFormat="1" ht="100.5" customHeight="1" x14ac:dyDescent="0.25">
      <c r="A25" s="2869"/>
      <c r="B25" s="2862"/>
      <c r="C25" s="1404" t="s">
        <v>19</v>
      </c>
      <c r="D25" s="1265">
        <f t="shared" si="2"/>
        <v>4593.1000000000004</v>
      </c>
      <c r="E25" s="1265">
        <f t="shared" si="2"/>
        <v>4593.0029999999997</v>
      </c>
      <c r="F25" s="1265">
        <f t="shared" si="3"/>
        <v>99.997888136552632</v>
      </c>
      <c r="G25" s="2870"/>
      <c r="H25" s="1265">
        <f>H30</f>
        <v>4593.0029999999997</v>
      </c>
      <c r="I25" s="1265">
        <f t="shared" si="4"/>
        <v>99.997888136552632</v>
      </c>
      <c r="J25" s="2863"/>
    </row>
    <row r="26" spans="1:13" s="3" customFormat="1" ht="61.5" customHeight="1" x14ac:dyDescent="0.25">
      <c r="A26" s="2869"/>
      <c r="B26" s="2862"/>
      <c r="C26" s="1404" t="s">
        <v>20</v>
      </c>
      <c r="D26" s="1265">
        <f t="shared" si="2"/>
        <v>20354.27</v>
      </c>
      <c r="E26" s="1265">
        <f t="shared" si="2"/>
        <v>20354.27</v>
      </c>
      <c r="F26" s="1265">
        <f t="shared" si="3"/>
        <v>100</v>
      </c>
      <c r="G26" s="2870"/>
      <c r="H26" s="1265">
        <f>H31</f>
        <v>20354.27</v>
      </c>
      <c r="I26" s="1265">
        <f t="shared" si="4"/>
        <v>100</v>
      </c>
      <c r="J26" s="2863"/>
    </row>
    <row r="27" spans="1:13" s="1" customFormat="1" ht="30.75" customHeight="1" x14ac:dyDescent="0.25">
      <c r="A27" s="2875" t="s">
        <v>10</v>
      </c>
      <c r="B27" s="2876" t="s">
        <v>617</v>
      </c>
      <c r="C27" s="1925" t="s">
        <v>15</v>
      </c>
      <c r="D27" s="1836">
        <f>D28+D29+D30+D31</f>
        <v>31314.47</v>
      </c>
      <c r="E27" s="1836">
        <f>E28+E29+E30+E31</f>
        <v>31314.266</v>
      </c>
      <c r="F27" s="1836">
        <f>E27/D27*100</f>
        <v>99.999348543979821</v>
      </c>
      <c r="G27" s="2877" t="s">
        <v>1531</v>
      </c>
      <c r="H27" s="1836">
        <f>H28+H29+H30+H31</f>
        <v>31314.266</v>
      </c>
      <c r="I27" s="1836">
        <f>H27/D27*100</f>
        <v>99.999348543979821</v>
      </c>
      <c r="J27" s="2876"/>
    </row>
    <row r="28" spans="1:13" s="1" customFormat="1" ht="60" customHeight="1" x14ac:dyDescent="0.25">
      <c r="A28" s="2875"/>
      <c r="B28" s="2876"/>
      <c r="C28" s="1925" t="s">
        <v>18</v>
      </c>
      <c r="D28" s="1836">
        <v>1774</v>
      </c>
      <c r="E28" s="1836">
        <v>1773.99</v>
      </c>
      <c r="F28" s="1836">
        <f>E28/D28*100</f>
        <v>99.999436302142058</v>
      </c>
      <c r="G28" s="2877"/>
      <c r="H28" s="1836">
        <f>E28</f>
        <v>1773.99</v>
      </c>
      <c r="I28" s="1836">
        <f t="shared" ref="I28:I31" si="5">H28/D28*100</f>
        <v>99.999436302142058</v>
      </c>
      <c r="J28" s="2876"/>
    </row>
    <row r="29" spans="1:13" s="1" customFormat="1" ht="85.5" customHeight="1" x14ac:dyDescent="0.25">
      <c r="A29" s="2875"/>
      <c r="B29" s="2876"/>
      <c r="C29" s="1925" t="s">
        <v>16</v>
      </c>
      <c r="D29" s="1836">
        <v>4593.1000000000004</v>
      </c>
      <c r="E29" s="1836">
        <v>4593.0029999999997</v>
      </c>
      <c r="F29" s="1836">
        <f t="shared" ref="F29:F31" si="6">E29/D29*100</f>
        <v>99.997888136552632</v>
      </c>
      <c r="G29" s="2877"/>
      <c r="H29" s="1836">
        <f>E29</f>
        <v>4593.0029999999997</v>
      </c>
      <c r="I29" s="1836">
        <f t="shared" si="5"/>
        <v>99.997888136552632</v>
      </c>
      <c r="J29" s="2876"/>
    </row>
    <row r="30" spans="1:13" s="1" customFormat="1" ht="96.75" customHeight="1" x14ac:dyDescent="0.25">
      <c r="A30" s="2875"/>
      <c r="B30" s="2876"/>
      <c r="C30" s="1925" t="s">
        <v>19</v>
      </c>
      <c r="D30" s="1836">
        <v>4593.1000000000004</v>
      </c>
      <c r="E30" s="1836">
        <v>4593.0029999999997</v>
      </c>
      <c r="F30" s="1836">
        <f t="shared" si="6"/>
        <v>99.997888136552632</v>
      </c>
      <c r="G30" s="2877"/>
      <c r="H30" s="1836">
        <f>E30</f>
        <v>4593.0029999999997</v>
      </c>
      <c r="I30" s="1836">
        <f t="shared" si="5"/>
        <v>99.997888136552632</v>
      </c>
      <c r="J30" s="2876"/>
    </row>
    <row r="31" spans="1:13" s="1" customFormat="1" ht="62.25" customHeight="1" x14ac:dyDescent="0.25">
      <c r="A31" s="2875"/>
      <c r="B31" s="2876"/>
      <c r="C31" s="1926" t="s">
        <v>20</v>
      </c>
      <c r="D31" s="1836">
        <v>20354.27</v>
      </c>
      <c r="E31" s="1836">
        <v>20354.27</v>
      </c>
      <c r="F31" s="1836">
        <f t="shared" si="6"/>
        <v>100</v>
      </c>
      <c r="G31" s="2877"/>
      <c r="H31" s="1836">
        <f>E31</f>
        <v>20354.27</v>
      </c>
      <c r="I31" s="1836">
        <f t="shared" si="5"/>
        <v>100</v>
      </c>
      <c r="J31" s="2876"/>
    </row>
    <row r="32" spans="1:13" s="1" customFormat="1" ht="28.5" customHeight="1" x14ac:dyDescent="0.25">
      <c r="A32" s="2878"/>
      <c r="B32" s="2879" t="s">
        <v>620</v>
      </c>
      <c r="C32" s="2314" t="s">
        <v>15</v>
      </c>
      <c r="D32" s="2280">
        <f>D33+D34+D35+D36</f>
        <v>31314.47</v>
      </c>
      <c r="E32" s="2280">
        <f>E33+E34+E35+E36</f>
        <v>31314.266</v>
      </c>
      <c r="F32" s="2280">
        <f>E32/D32*100</f>
        <v>99.999348543979821</v>
      </c>
      <c r="G32" s="2432"/>
      <c r="H32" s="2280">
        <f>H33+H34+H35+H36</f>
        <v>31314.266</v>
      </c>
      <c r="I32" s="2280">
        <f>H32/D32*100</f>
        <v>99.999348543979821</v>
      </c>
      <c r="J32" s="2880"/>
    </row>
    <row r="33" spans="1:10" s="1" customFormat="1" ht="76.5" customHeight="1" x14ac:dyDescent="0.25">
      <c r="A33" s="2878"/>
      <c r="B33" s="2879"/>
      <c r="C33" s="2314" t="s">
        <v>18</v>
      </c>
      <c r="D33" s="2280">
        <f t="shared" ref="D33:E36" si="7">D23</f>
        <v>1774</v>
      </c>
      <c r="E33" s="2280">
        <f t="shared" si="7"/>
        <v>1773.99</v>
      </c>
      <c r="F33" s="2280">
        <f t="shared" ref="F33:F36" si="8">E33/D33*100</f>
        <v>99.999436302142058</v>
      </c>
      <c r="G33" s="2432"/>
      <c r="H33" s="2280">
        <f>H23</f>
        <v>1773.99</v>
      </c>
      <c r="I33" s="2280">
        <f t="shared" ref="I33:I36" si="9">H33/D33*100</f>
        <v>99.999436302142058</v>
      </c>
      <c r="J33" s="2880"/>
    </row>
    <row r="34" spans="1:10" s="1" customFormat="1" ht="73.5" customHeight="1" x14ac:dyDescent="0.25">
      <c r="A34" s="2878"/>
      <c r="B34" s="2879"/>
      <c r="C34" s="2314" t="s">
        <v>16</v>
      </c>
      <c r="D34" s="2280">
        <f t="shared" si="7"/>
        <v>4593.1000000000004</v>
      </c>
      <c r="E34" s="2280">
        <f t="shared" si="7"/>
        <v>4593.0029999999997</v>
      </c>
      <c r="F34" s="2280">
        <f t="shared" si="8"/>
        <v>99.997888136552632</v>
      </c>
      <c r="G34" s="2432"/>
      <c r="H34" s="2280">
        <f>H24</f>
        <v>4593.0029999999997</v>
      </c>
      <c r="I34" s="2280">
        <f t="shared" si="9"/>
        <v>99.997888136552632</v>
      </c>
      <c r="J34" s="2880"/>
    </row>
    <row r="35" spans="1:10" s="1" customFormat="1" ht="95.25" customHeight="1" x14ac:dyDescent="0.25">
      <c r="A35" s="2878"/>
      <c r="B35" s="2879"/>
      <c r="C35" s="2314" t="s">
        <v>19</v>
      </c>
      <c r="D35" s="2280">
        <f t="shared" si="7"/>
        <v>4593.1000000000004</v>
      </c>
      <c r="E35" s="2280">
        <f t="shared" si="7"/>
        <v>4593.0029999999997</v>
      </c>
      <c r="F35" s="2280">
        <f t="shared" si="8"/>
        <v>99.997888136552632</v>
      </c>
      <c r="G35" s="2432"/>
      <c r="H35" s="2280">
        <f>H25</f>
        <v>4593.0029999999997</v>
      </c>
      <c r="I35" s="2280">
        <f t="shared" si="9"/>
        <v>99.997888136552632</v>
      </c>
      <c r="J35" s="2880"/>
    </row>
    <row r="36" spans="1:10" s="1" customFormat="1" ht="60" customHeight="1" x14ac:dyDescent="0.25">
      <c r="A36" s="2878"/>
      <c r="B36" s="2879"/>
      <c r="C36" s="2314" t="s">
        <v>20</v>
      </c>
      <c r="D36" s="2280">
        <f t="shared" si="7"/>
        <v>20354.27</v>
      </c>
      <c r="E36" s="2280">
        <f t="shared" si="7"/>
        <v>20354.27</v>
      </c>
      <c r="F36" s="2280">
        <f t="shared" si="8"/>
        <v>100</v>
      </c>
      <c r="G36" s="2432"/>
      <c r="H36" s="2280">
        <f>H26</f>
        <v>20354.27</v>
      </c>
      <c r="I36" s="2280">
        <f t="shared" si="9"/>
        <v>100</v>
      </c>
      <c r="J36" s="2880"/>
    </row>
    <row r="37" spans="1:10" s="1" customFormat="1" ht="45.75" customHeight="1" x14ac:dyDescent="0.25">
      <c r="A37" s="2861" t="s">
        <v>621</v>
      </c>
      <c r="B37" s="2861"/>
      <c r="C37" s="2861"/>
      <c r="D37" s="2861"/>
      <c r="E37" s="2861"/>
      <c r="F37" s="2861"/>
      <c r="G37" s="2861"/>
      <c r="H37" s="2861"/>
      <c r="I37" s="2861"/>
      <c r="J37" s="2861"/>
    </row>
    <row r="38" spans="1:10" s="1" customFormat="1" ht="36" customHeight="1" x14ac:dyDescent="0.25">
      <c r="A38" s="2869" t="s">
        <v>9</v>
      </c>
      <c r="B38" s="2862" t="s">
        <v>1532</v>
      </c>
      <c r="C38" s="1404" t="s">
        <v>15</v>
      </c>
      <c r="D38" s="1265">
        <f>D39</f>
        <v>135261</v>
      </c>
      <c r="E38" s="1795">
        <f>E39</f>
        <v>135260.23000000001</v>
      </c>
      <c r="F38" s="1415">
        <f>E38/D38*100</f>
        <v>99.999430730217881</v>
      </c>
      <c r="G38" s="2870"/>
      <c r="H38" s="1415">
        <f>E38</f>
        <v>135260.23000000001</v>
      </c>
      <c r="I38" s="1415">
        <f>H38/D38*100</f>
        <v>99.999430730217881</v>
      </c>
      <c r="J38" s="2863"/>
    </row>
    <row r="39" spans="1:10" s="1" customFormat="1" ht="96.75" customHeight="1" x14ac:dyDescent="0.25">
      <c r="A39" s="2869"/>
      <c r="B39" s="2862"/>
      <c r="C39" s="1417" t="s">
        <v>16</v>
      </c>
      <c r="D39" s="1265">
        <f t="shared" ref="D39:E39" si="10">D41</f>
        <v>135261</v>
      </c>
      <c r="E39" s="1415">
        <f t="shared" si="10"/>
        <v>135260.23000000001</v>
      </c>
      <c r="F39" s="1415">
        <f t="shared" ref="F39" si="11">E39/D39*100</f>
        <v>99.999430730217881</v>
      </c>
      <c r="G39" s="2870"/>
      <c r="H39" s="1415">
        <f t="shared" ref="H39" si="12">H41</f>
        <v>135260.23000000001</v>
      </c>
      <c r="I39" s="1415">
        <f t="shared" ref="I39" si="13">H39/D39*100</f>
        <v>99.999430730217881</v>
      </c>
      <c r="J39" s="2863"/>
    </row>
    <row r="40" spans="1:10" s="1" customFormat="1" ht="29.25" customHeight="1" x14ac:dyDescent="0.25">
      <c r="A40" s="2884" t="s">
        <v>21</v>
      </c>
      <c r="B40" s="2883" t="s">
        <v>1473</v>
      </c>
      <c r="C40" s="1371" t="s">
        <v>15</v>
      </c>
      <c r="D40" s="1190">
        <f>D41</f>
        <v>135261</v>
      </c>
      <c r="E40" s="1269">
        <f>E41</f>
        <v>135260.23000000001</v>
      </c>
      <c r="F40" s="1269">
        <f>E40/D40*100</f>
        <v>99.999430730217881</v>
      </c>
      <c r="G40" s="2434" t="s">
        <v>2597</v>
      </c>
      <c r="H40" s="1269">
        <f>H41</f>
        <v>135260.23000000001</v>
      </c>
      <c r="I40" s="1269">
        <f>H40/D40*100</f>
        <v>99.999430730217881</v>
      </c>
      <c r="J40" s="2883"/>
    </row>
    <row r="41" spans="1:10" s="1" customFormat="1" ht="216" customHeight="1" x14ac:dyDescent="0.25">
      <c r="A41" s="2884"/>
      <c r="B41" s="2883"/>
      <c r="C41" s="1419" t="s">
        <v>16</v>
      </c>
      <c r="D41" s="1190">
        <v>135261</v>
      </c>
      <c r="E41" s="1269">
        <v>135260.23000000001</v>
      </c>
      <c r="F41" s="1269">
        <f t="shared" ref="F41" si="14">E41/D41*100</f>
        <v>99.999430730217881</v>
      </c>
      <c r="G41" s="2434"/>
      <c r="H41" s="1269">
        <f>E41</f>
        <v>135260.23000000001</v>
      </c>
      <c r="I41" s="1269">
        <f t="shared" ref="I41" si="15">H41/D41*100</f>
        <v>99.999430730217881</v>
      </c>
      <c r="J41" s="2883"/>
    </row>
    <row r="42" spans="1:10" s="1" customFormat="1" ht="132.75" customHeight="1" x14ac:dyDescent="0.25">
      <c r="A42" s="1927"/>
      <c r="B42" s="1928" t="s">
        <v>70</v>
      </c>
      <c r="C42" s="1929" t="s">
        <v>16</v>
      </c>
      <c r="D42" s="1923">
        <f>D39</f>
        <v>135261</v>
      </c>
      <c r="E42" s="1924">
        <f>E39</f>
        <v>135260.23000000001</v>
      </c>
      <c r="F42" s="1924">
        <f t="shared" ref="F42" si="16">E42/D42*100</f>
        <v>99.999430730217881</v>
      </c>
      <c r="G42" s="1930"/>
      <c r="H42" s="1924">
        <f>H39</f>
        <v>135260.23000000001</v>
      </c>
      <c r="I42" s="1924">
        <f t="shared" ref="I42" si="17">H42/D42*100</f>
        <v>99.999430730217881</v>
      </c>
      <c r="J42" s="1931"/>
    </row>
    <row r="43" spans="1:10" s="1" customFormat="1" ht="27.75" customHeight="1" x14ac:dyDescent="0.25">
      <c r="A43" s="2882" t="s">
        <v>1630</v>
      </c>
      <c r="B43" s="2882"/>
      <c r="C43" s="2882"/>
      <c r="D43" s="2882"/>
      <c r="E43" s="2882"/>
      <c r="F43" s="2882"/>
      <c r="G43" s="2882"/>
      <c r="H43" s="2882"/>
      <c r="I43" s="2882"/>
      <c r="J43" s="2882"/>
    </row>
    <row r="44" spans="1:10" s="1" customFormat="1" ht="29.25" customHeight="1" x14ac:dyDescent="0.25">
      <c r="A44" s="2869" t="s">
        <v>9</v>
      </c>
      <c r="B44" s="2862" t="s">
        <v>1385</v>
      </c>
      <c r="C44" s="1404" t="s">
        <v>15</v>
      </c>
      <c r="D44" s="1265">
        <f>D45+D46+D47</f>
        <v>0</v>
      </c>
      <c r="E44" s="1265">
        <f>E45+E46+E47</f>
        <v>0</v>
      </c>
      <c r="F44" s="1265">
        <v>0</v>
      </c>
      <c r="G44" s="2433"/>
      <c r="H44" s="1265">
        <f>H45+H46+H47</f>
        <v>0</v>
      </c>
      <c r="I44" s="1265">
        <v>0</v>
      </c>
      <c r="J44" s="2882"/>
    </row>
    <row r="45" spans="1:10" s="1" customFormat="1" ht="80.25" customHeight="1" x14ac:dyDescent="0.25">
      <c r="A45" s="2869"/>
      <c r="B45" s="2862"/>
      <c r="C45" s="1404" t="s">
        <v>18</v>
      </c>
      <c r="D45" s="1265">
        <f t="shared" ref="D45:E47" si="18">D51</f>
        <v>0</v>
      </c>
      <c r="E45" s="1265">
        <f t="shared" si="18"/>
        <v>0</v>
      </c>
      <c r="F45" s="1265">
        <v>0</v>
      </c>
      <c r="G45" s="2433"/>
      <c r="H45" s="1265">
        <f>H51</f>
        <v>0</v>
      </c>
      <c r="I45" s="1265">
        <v>0</v>
      </c>
      <c r="J45" s="2882"/>
    </row>
    <row r="46" spans="1:10" s="1" customFormat="1" ht="78.75" hidden="1" customHeight="1" x14ac:dyDescent="0.25">
      <c r="A46" s="2869"/>
      <c r="B46" s="2862"/>
      <c r="C46" s="1404" t="s">
        <v>16</v>
      </c>
      <c r="D46" s="1265">
        <f t="shared" si="18"/>
        <v>0</v>
      </c>
      <c r="E46" s="1265">
        <f t="shared" si="18"/>
        <v>0</v>
      </c>
      <c r="F46" s="1265">
        <v>0</v>
      </c>
      <c r="G46" s="2433"/>
      <c r="H46" s="1265">
        <f>H52</f>
        <v>0</v>
      </c>
      <c r="I46" s="1265">
        <v>0</v>
      </c>
      <c r="J46" s="2882"/>
    </row>
    <row r="47" spans="1:10" s="1" customFormat="1" ht="93.75" hidden="1" customHeight="1" x14ac:dyDescent="0.25">
      <c r="A47" s="2869"/>
      <c r="B47" s="2862"/>
      <c r="C47" s="1404" t="s">
        <v>19</v>
      </c>
      <c r="D47" s="1265">
        <f t="shared" si="18"/>
        <v>0</v>
      </c>
      <c r="E47" s="1265">
        <f t="shared" si="18"/>
        <v>0</v>
      </c>
      <c r="F47" s="1265">
        <v>0</v>
      </c>
      <c r="G47" s="2433"/>
      <c r="H47" s="1265">
        <f>H53</f>
        <v>0</v>
      </c>
      <c r="I47" s="1265">
        <v>0</v>
      </c>
      <c r="J47" s="2882"/>
    </row>
    <row r="48" spans="1:10" s="1" customFormat="1" ht="75" customHeight="1" x14ac:dyDescent="0.25">
      <c r="A48" s="2869"/>
      <c r="B48" s="2862"/>
      <c r="C48" s="1404" t="s">
        <v>16</v>
      </c>
      <c r="D48" s="1265">
        <v>0</v>
      </c>
      <c r="E48" s="1265">
        <v>0</v>
      </c>
      <c r="F48" s="1265">
        <v>0</v>
      </c>
      <c r="G48" s="2433"/>
      <c r="H48" s="1265">
        <v>0</v>
      </c>
      <c r="I48" s="1265">
        <v>0</v>
      </c>
      <c r="J48" s="2882"/>
    </row>
    <row r="49" spans="1:10" s="1" customFormat="1" ht="94.5" customHeight="1" x14ac:dyDescent="0.25">
      <c r="A49" s="2869"/>
      <c r="B49" s="2862"/>
      <c r="C49" s="1404" t="s">
        <v>19</v>
      </c>
      <c r="D49" s="1265">
        <v>0</v>
      </c>
      <c r="E49" s="1265">
        <v>0</v>
      </c>
      <c r="F49" s="1265">
        <v>0</v>
      </c>
      <c r="G49" s="2433"/>
      <c r="H49" s="1265">
        <v>0</v>
      </c>
      <c r="I49" s="1265">
        <v>0</v>
      </c>
      <c r="J49" s="2882"/>
    </row>
    <row r="50" spans="1:10" s="1" customFormat="1" ht="18" customHeight="1" x14ac:dyDescent="0.25">
      <c r="A50" s="2863" t="s">
        <v>21</v>
      </c>
      <c r="B50" s="2883" t="s">
        <v>1386</v>
      </c>
      <c r="C50" s="1412" t="s">
        <v>15</v>
      </c>
      <c r="D50" s="1190">
        <f>D51+D52+D53+D54</f>
        <v>0</v>
      </c>
      <c r="E50" s="1190">
        <f>E51+E52+E53+E54</f>
        <v>0</v>
      </c>
      <c r="F50" s="1190">
        <v>0</v>
      </c>
      <c r="G50" s="2434" t="s">
        <v>1387</v>
      </c>
      <c r="H50" s="1190">
        <f>H51+H52+H53+H54</f>
        <v>0</v>
      </c>
      <c r="I50" s="1190">
        <v>0</v>
      </c>
      <c r="J50" s="2883" t="s">
        <v>1388</v>
      </c>
    </row>
    <row r="51" spans="1:10" s="1" customFormat="1" ht="54" customHeight="1" x14ac:dyDescent="0.25">
      <c r="A51" s="2863"/>
      <c r="B51" s="2883"/>
      <c r="C51" s="1418" t="s">
        <v>18</v>
      </c>
      <c r="D51" s="1190">
        <v>0</v>
      </c>
      <c r="E51" s="1190">
        <v>0</v>
      </c>
      <c r="F51" s="1190">
        <v>0</v>
      </c>
      <c r="G51" s="2434"/>
      <c r="H51" s="1190">
        <v>0</v>
      </c>
      <c r="I51" s="1190">
        <v>0</v>
      </c>
      <c r="J51" s="2883"/>
    </row>
    <row r="52" spans="1:10" s="1" customFormat="1" ht="75.75" hidden="1" customHeight="1" x14ac:dyDescent="0.25">
      <c r="A52" s="2863"/>
      <c r="B52" s="2883"/>
      <c r="C52" s="1371" t="s">
        <v>16</v>
      </c>
      <c r="D52" s="1190">
        <v>0</v>
      </c>
      <c r="E52" s="1190">
        <v>0</v>
      </c>
      <c r="F52" s="1190">
        <v>0</v>
      </c>
      <c r="G52" s="2434"/>
      <c r="H52" s="1190">
        <v>0</v>
      </c>
      <c r="I52" s="1190">
        <v>0</v>
      </c>
      <c r="J52" s="2883"/>
    </row>
    <row r="53" spans="1:10" s="1" customFormat="1" ht="96" hidden="1" customHeight="1" x14ac:dyDescent="0.25">
      <c r="A53" s="2863"/>
      <c r="B53" s="2883"/>
      <c r="C53" s="1371" t="s">
        <v>19</v>
      </c>
      <c r="D53" s="1190">
        <v>0</v>
      </c>
      <c r="E53" s="1190">
        <v>0</v>
      </c>
      <c r="F53" s="1190">
        <v>0</v>
      </c>
      <c r="G53" s="2434"/>
      <c r="H53" s="1190">
        <v>0</v>
      </c>
      <c r="I53" s="1190">
        <v>0</v>
      </c>
      <c r="J53" s="2883"/>
    </row>
    <row r="54" spans="1:10" s="1" customFormat="1" ht="39.75" hidden="1" customHeight="1" x14ac:dyDescent="0.25">
      <c r="A54" s="2863"/>
      <c r="B54" s="2883"/>
      <c r="C54" s="1371" t="s">
        <v>20</v>
      </c>
      <c r="D54" s="1190">
        <v>0</v>
      </c>
      <c r="E54" s="1190">
        <v>0</v>
      </c>
      <c r="F54" s="1190">
        <v>0</v>
      </c>
      <c r="G54" s="2434"/>
      <c r="H54" s="1190">
        <v>0</v>
      </c>
      <c r="I54" s="1190">
        <v>0</v>
      </c>
      <c r="J54" s="2883"/>
    </row>
    <row r="55" spans="1:10" s="1" customFormat="1" ht="72" customHeight="1" x14ac:dyDescent="0.25">
      <c r="A55" s="2863"/>
      <c r="B55" s="2883"/>
      <c r="C55" s="1371" t="s">
        <v>16</v>
      </c>
      <c r="D55" s="1190">
        <v>0</v>
      </c>
      <c r="E55" s="1190">
        <v>0</v>
      </c>
      <c r="F55" s="1190">
        <v>0</v>
      </c>
      <c r="G55" s="2434"/>
      <c r="H55" s="1190">
        <v>0</v>
      </c>
      <c r="I55" s="1190">
        <v>0</v>
      </c>
      <c r="J55" s="2883"/>
    </row>
    <row r="56" spans="1:10" s="1" customFormat="1" ht="92.25" customHeight="1" x14ac:dyDescent="0.25">
      <c r="A56" s="2863"/>
      <c r="B56" s="2883"/>
      <c r="C56" s="1371" t="s">
        <v>19</v>
      </c>
      <c r="D56" s="1190">
        <v>0</v>
      </c>
      <c r="E56" s="1190">
        <v>0</v>
      </c>
      <c r="F56" s="1190">
        <v>0</v>
      </c>
      <c r="G56" s="2434"/>
      <c r="H56" s="1190"/>
      <c r="I56" s="1190"/>
      <c r="J56" s="2883"/>
    </row>
    <row r="57" spans="1:10" s="1" customFormat="1" ht="213" customHeight="1" x14ac:dyDescent="0.25">
      <c r="A57" s="1932" t="s">
        <v>12</v>
      </c>
      <c r="B57" s="1922" t="s">
        <v>1389</v>
      </c>
      <c r="C57" s="1933"/>
      <c r="D57" s="1923">
        <v>0</v>
      </c>
      <c r="E57" s="1923">
        <v>0</v>
      </c>
      <c r="F57" s="1923">
        <v>0</v>
      </c>
      <c r="G57" s="1934"/>
      <c r="H57" s="1923">
        <v>0</v>
      </c>
      <c r="I57" s="1923">
        <v>0</v>
      </c>
      <c r="J57" s="1933"/>
    </row>
    <row r="58" spans="1:10" s="1" customFormat="1" ht="153.75" customHeight="1" x14ac:dyDescent="0.25">
      <c r="A58" s="1421"/>
      <c r="B58" s="1422" t="s">
        <v>1391</v>
      </c>
      <c r="C58" s="2881" t="s">
        <v>1390</v>
      </c>
      <c r="D58" s="2881"/>
      <c r="E58" s="2881"/>
      <c r="F58" s="2881"/>
      <c r="G58" s="2881"/>
      <c r="H58" s="2881"/>
      <c r="I58" s="2881"/>
      <c r="J58" s="2881"/>
    </row>
    <row r="59" spans="1:10" s="1" customFormat="1" ht="75" hidden="1" customHeight="1" x14ac:dyDescent="0.25">
      <c r="A59" s="2869"/>
      <c r="B59" s="2862"/>
      <c r="C59" s="1404" t="s">
        <v>16</v>
      </c>
      <c r="D59" s="1236">
        <f t="shared" ref="D59:E61" si="19">D62</f>
        <v>0</v>
      </c>
      <c r="E59" s="1236">
        <f t="shared" si="19"/>
        <v>0</v>
      </c>
      <c r="F59" s="1423">
        <v>0</v>
      </c>
      <c r="G59" s="2885"/>
      <c r="H59" s="1236">
        <f t="shared" ref="H59:H61" si="20">H62</f>
        <v>0</v>
      </c>
      <c r="I59" s="1423">
        <v>0</v>
      </c>
      <c r="J59" s="2885"/>
    </row>
    <row r="60" spans="1:10" s="1" customFormat="1" ht="95.25" hidden="1" customHeight="1" x14ac:dyDescent="0.25">
      <c r="A60" s="2869"/>
      <c r="B60" s="2862"/>
      <c r="C60" s="1404" t="s">
        <v>19</v>
      </c>
      <c r="D60" s="1236">
        <f t="shared" si="19"/>
        <v>0</v>
      </c>
      <c r="E60" s="1236">
        <f t="shared" si="19"/>
        <v>0</v>
      </c>
      <c r="F60" s="1423">
        <v>0</v>
      </c>
      <c r="G60" s="2885"/>
      <c r="H60" s="1236">
        <f t="shared" si="20"/>
        <v>0</v>
      </c>
      <c r="I60" s="1423">
        <v>0</v>
      </c>
      <c r="J60" s="2885"/>
    </row>
    <row r="61" spans="1:10" s="1" customFormat="1" ht="57.75" hidden="1" customHeight="1" x14ac:dyDescent="0.25">
      <c r="A61" s="2869"/>
      <c r="B61" s="2862"/>
      <c r="C61" s="1404" t="s">
        <v>20</v>
      </c>
      <c r="D61" s="1236">
        <f t="shared" si="19"/>
        <v>0</v>
      </c>
      <c r="E61" s="1236">
        <f t="shared" si="19"/>
        <v>0</v>
      </c>
      <c r="F61" s="1423">
        <v>0</v>
      </c>
      <c r="G61" s="2885"/>
      <c r="H61" s="1236">
        <f t="shared" si="20"/>
        <v>0</v>
      </c>
      <c r="I61" s="1423">
        <v>0</v>
      </c>
      <c r="J61" s="2885"/>
    </row>
    <row r="62" spans="1:10" s="1" customFormat="1" ht="78" hidden="1" customHeight="1" x14ac:dyDescent="0.25">
      <c r="A62" s="2863"/>
      <c r="B62" s="2883"/>
      <c r="C62" s="1371" t="s">
        <v>16</v>
      </c>
      <c r="D62" s="1190">
        <v>0</v>
      </c>
      <c r="E62" s="1190">
        <v>0</v>
      </c>
      <c r="F62" s="1402">
        <v>0</v>
      </c>
      <c r="G62" s="2886"/>
      <c r="H62" s="1190">
        <v>0</v>
      </c>
      <c r="I62" s="1402">
        <v>0</v>
      </c>
      <c r="J62" s="2886"/>
    </row>
    <row r="63" spans="1:10" s="1" customFormat="1" ht="95.25" hidden="1" customHeight="1" x14ac:dyDescent="0.25">
      <c r="A63" s="2863"/>
      <c r="B63" s="2883"/>
      <c r="C63" s="1371" t="s">
        <v>19</v>
      </c>
      <c r="D63" s="1190">
        <v>0</v>
      </c>
      <c r="E63" s="1190">
        <v>0</v>
      </c>
      <c r="F63" s="1402">
        <v>0</v>
      </c>
      <c r="G63" s="2886"/>
      <c r="H63" s="1190">
        <v>0</v>
      </c>
      <c r="I63" s="1402">
        <v>0</v>
      </c>
      <c r="J63" s="2886"/>
    </row>
    <row r="64" spans="1:10" s="1" customFormat="1" ht="41.25" hidden="1" customHeight="1" x14ac:dyDescent="0.25">
      <c r="A64" s="2863"/>
      <c r="B64" s="2883"/>
      <c r="C64" s="1371" t="s">
        <v>20</v>
      </c>
      <c r="D64" s="1190">
        <v>0</v>
      </c>
      <c r="E64" s="1190">
        <v>0</v>
      </c>
      <c r="F64" s="1402">
        <v>0</v>
      </c>
      <c r="G64" s="2886"/>
      <c r="H64" s="1190">
        <v>0</v>
      </c>
      <c r="I64" s="1402">
        <v>0</v>
      </c>
      <c r="J64" s="2886"/>
    </row>
    <row r="65" spans="1:10" s="1" customFormat="1" ht="24.75" customHeight="1" x14ac:dyDescent="0.25">
      <c r="A65" s="2890"/>
      <c r="B65" s="2882" t="s">
        <v>1392</v>
      </c>
      <c r="C65" s="1404" t="s">
        <v>15</v>
      </c>
      <c r="D65" s="1265">
        <f>D70+D71</f>
        <v>0</v>
      </c>
      <c r="E65" s="1265">
        <f t="shared" ref="E65:F65" si="21">E70+E71</f>
        <v>0</v>
      </c>
      <c r="F65" s="1265">
        <f t="shared" si="21"/>
        <v>0</v>
      </c>
      <c r="G65" s="2417"/>
      <c r="H65" s="1265">
        <v>0</v>
      </c>
      <c r="I65" s="1265">
        <v>0</v>
      </c>
      <c r="J65" s="2861"/>
    </row>
    <row r="66" spans="1:10" s="1" customFormat="1" ht="70.5" customHeight="1" x14ac:dyDescent="0.25">
      <c r="A66" s="2890"/>
      <c r="B66" s="2882"/>
      <c r="C66" s="1404" t="s">
        <v>18</v>
      </c>
      <c r="D66" s="1265">
        <f>D45</f>
        <v>0</v>
      </c>
      <c r="E66" s="1265">
        <f>E51</f>
        <v>0</v>
      </c>
      <c r="F66" s="1265">
        <f>F51</f>
        <v>0</v>
      </c>
      <c r="G66" s="2417"/>
      <c r="H66" s="1265">
        <v>0</v>
      </c>
      <c r="I66" s="1265">
        <v>0</v>
      </c>
      <c r="J66" s="2861"/>
    </row>
    <row r="67" spans="1:10" s="1" customFormat="1" ht="76.5" hidden="1" customHeight="1" x14ac:dyDescent="0.25">
      <c r="A67" s="2890"/>
      <c r="B67" s="2882"/>
      <c r="C67" s="1404" t="s">
        <v>16</v>
      </c>
      <c r="D67" s="1265">
        <f>D46+D57+D59</f>
        <v>0</v>
      </c>
      <c r="E67" s="1265">
        <f>E46+E57+E59</f>
        <v>0</v>
      </c>
      <c r="F67" s="1265">
        <v>0</v>
      </c>
      <c r="G67" s="2417"/>
      <c r="H67" s="1265">
        <f>H46+H57+H59</f>
        <v>0</v>
      </c>
      <c r="I67" s="1265">
        <v>0</v>
      </c>
      <c r="J67" s="2861"/>
    </row>
    <row r="68" spans="1:10" s="1" customFormat="1" ht="93.75" hidden="1" customHeight="1" x14ac:dyDescent="0.3">
      <c r="A68" s="2890"/>
      <c r="B68" s="2882"/>
      <c r="C68" s="1424" t="s">
        <v>19</v>
      </c>
      <c r="D68" s="1265">
        <f>D47+D57+D60</f>
        <v>0</v>
      </c>
      <c r="E68" s="1265">
        <f>E47+E57+E60</f>
        <v>0</v>
      </c>
      <c r="F68" s="1265">
        <v>0</v>
      </c>
      <c r="G68" s="2417"/>
      <c r="H68" s="1265">
        <f>H47+H57+H60</f>
        <v>0</v>
      </c>
      <c r="I68" s="1265">
        <v>0</v>
      </c>
      <c r="J68" s="2861"/>
    </row>
    <row r="69" spans="1:10" s="1" customFormat="1" ht="35.25" hidden="1" customHeight="1" x14ac:dyDescent="0.25">
      <c r="A69" s="2890"/>
      <c r="B69" s="2882"/>
      <c r="C69" s="1404" t="s">
        <v>20</v>
      </c>
      <c r="D69" s="1265" t="e">
        <f>#REF!+D57+D61</f>
        <v>#REF!</v>
      </c>
      <c r="E69" s="1265" t="e">
        <f>#REF!+E57+E61</f>
        <v>#REF!</v>
      </c>
      <c r="F69" s="1265">
        <v>0</v>
      </c>
      <c r="G69" s="2417"/>
      <c r="H69" s="1265" t="e">
        <f>#REF!+H57+H61</f>
        <v>#REF!</v>
      </c>
      <c r="I69" s="1265">
        <v>0</v>
      </c>
      <c r="J69" s="2861"/>
    </row>
    <row r="70" spans="1:10" s="1" customFormat="1" ht="76.5" customHeight="1" x14ac:dyDescent="0.25">
      <c r="A70" s="2890"/>
      <c r="B70" s="2882"/>
      <c r="C70" s="1404" t="s">
        <v>16</v>
      </c>
      <c r="D70" s="1265">
        <f t="shared" ref="D70:F71" si="22">D55</f>
        <v>0</v>
      </c>
      <c r="E70" s="1265">
        <f t="shared" si="22"/>
        <v>0</v>
      </c>
      <c r="F70" s="1265">
        <f t="shared" si="22"/>
        <v>0</v>
      </c>
      <c r="G70" s="2417"/>
      <c r="H70" s="1265">
        <v>0</v>
      </c>
      <c r="I70" s="1265">
        <v>0</v>
      </c>
      <c r="J70" s="2861"/>
    </row>
    <row r="71" spans="1:10" s="1" customFormat="1" ht="93" customHeight="1" x14ac:dyDescent="0.25">
      <c r="A71" s="2890"/>
      <c r="B71" s="2882"/>
      <c r="C71" s="1404" t="s">
        <v>19</v>
      </c>
      <c r="D71" s="1265">
        <f t="shared" si="22"/>
        <v>0</v>
      </c>
      <c r="E71" s="1265">
        <f t="shared" si="22"/>
        <v>0</v>
      </c>
      <c r="F71" s="1265">
        <f t="shared" si="22"/>
        <v>0</v>
      </c>
      <c r="G71" s="2417"/>
      <c r="H71" s="1265">
        <v>0</v>
      </c>
      <c r="I71" s="1265">
        <v>0</v>
      </c>
      <c r="J71" s="2861"/>
    </row>
    <row r="72" spans="1:10" s="1" customFormat="1" ht="24" customHeight="1" x14ac:dyDescent="0.25">
      <c r="A72" s="2891" t="s">
        <v>623</v>
      </c>
      <c r="B72" s="2891"/>
      <c r="C72" s="2891"/>
      <c r="D72" s="2891"/>
      <c r="E72" s="2891"/>
      <c r="F72" s="2891"/>
      <c r="G72" s="2891"/>
      <c r="H72" s="2891"/>
      <c r="I72" s="2891"/>
      <c r="J72" s="2891"/>
    </row>
    <row r="73" spans="1:10" s="1" customFormat="1" ht="27.75" customHeight="1" x14ac:dyDescent="0.25">
      <c r="A73" s="2887" t="s">
        <v>9</v>
      </c>
      <c r="B73" s="2888" t="s">
        <v>1393</v>
      </c>
      <c r="C73" s="2314" t="s">
        <v>15</v>
      </c>
      <c r="D73" s="2280">
        <f>D74+D75+D76</f>
        <v>0</v>
      </c>
      <c r="E73" s="2280">
        <f>E74+E75+E76</f>
        <v>0</v>
      </c>
      <c r="F73" s="2280">
        <v>0</v>
      </c>
      <c r="G73" s="2432"/>
      <c r="H73" s="2280">
        <f>H74+H75+H76</f>
        <v>0</v>
      </c>
      <c r="I73" s="2280">
        <v>0</v>
      </c>
      <c r="J73" s="2889"/>
    </row>
    <row r="74" spans="1:10" s="1" customFormat="1" ht="75" customHeight="1" x14ac:dyDescent="0.25">
      <c r="A74" s="2887"/>
      <c r="B74" s="2888"/>
      <c r="C74" s="2314" t="s">
        <v>18</v>
      </c>
      <c r="D74" s="2280">
        <v>0</v>
      </c>
      <c r="E74" s="2280">
        <v>0</v>
      </c>
      <c r="F74" s="2280">
        <v>0</v>
      </c>
      <c r="G74" s="2432"/>
      <c r="H74" s="2280">
        <v>0</v>
      </c>
      <c r="I74" s="2280">
        <v>0</v>
      </c>
      <c r="J74" s="2889"/>
    </row>
    <row r="75" spans="1:10" s="1" customFormat="1" ht="77.25" customHeight="1" x14ac:dyDescent="0.25">
      <c r="A75" s="2316"/>
      <c r="B75" s="2317"/>
      <c r="C75" s="2314" t="s">
        <v>16</v>
      </c>
      <c r="D75" s="2280">
        <v>0</v>
      </c>
      <c r="E75" s="2280">
        <v>0</v>
      </c>
      <c r="F75" s="2280">
        <v>0</v>
      </c>
      <c r="G75" s="2315"/>
      <c r="H75" s="2280">
        <v>0</v>
      </c>
      <c r="I75" s="2280">
        <v>0</v>
      </c>
      <c r="J75" s="2317"/>
    </row>
    <row r="76" spans="1:10" s="1" customFormat="1" ht="94.5" customHeight="1" x14ac:dyDescent="0.25">
      <c r="A76" s="2316"/>
      <c r="B76" s="2317"/>
      <c r="C76" s="2314" t="s">
        <v>19</v>
      </c>
      <c r="D76" s="2280">
        <v>0</v>
      </c>
      <c r="E76" s="2280">
        <v>0</v>
      </c>
      <c r="F76" s="2280">
        <v>0</v>
      </c>
      <c r="G76" s="2315"/>
      <c r="H76" s="2280">
        <v>0</v>
      </c>
      <c r="I76" s="2280">
        <v>0</v>
      </c>
      <c r="J76" s="2317"/>
    </row>
    <row r="77" spans="1:10" s="1" customFormat="1" ht="85.5" customHeight="1" x14ac:dyDescent="0.25">
      <c r="A77" s="1423"/>
      <c r="B77" s="1404" t="s">
        <v>1394</v>
      </c>
      <c r="C77" s="2883" t="s">
        <v>1589</v>
      </c>
      <c r="D77" s="2862"/>
      <c r="E77" s="2862"/>
      <c r="F77" s="2862"/>
      <c r="G77" s="2862"/>
      <c r="H77" s="2862"/>
      <c r="I77" s="2862"/>
      <c r="J77" s="2862"/>
    </row>
    <row r="78" spans="1:10" s="1" customFormat="1" ht="28.5" hidden="1" customHeight="1" x14ac:dyDescent="0.25">
      <c r="A78" s="2891"/>
      <c r="B78" s="2894" t="s">
        <v>624</v>
      </c>
      <c r="C78" s="1404" t="s">
        <v>15</v>
      </c>
      <c r="D78" s="1286">
        <f>D79+D80+D81</f>
        <v>0</v>
      </c>
      <c r="E78" s="1286">
        <f>E79+E80+E81</f>
        <v>0</v>
      </c>
      <c r="F78" s="1286">
        <v>0</v>
      </c>
      <c r="G78" s="2417"/>
      <c r="H78" s="1286">
        <f>H79+H80+H81</f>
        <v>0</v>
      </c>
      <c r="I78" s="1286">
        <v>0</v>
      </c>
      <c r="J78" s="2861"/>
    </row>
    <row r="79" spans="1:10" s="1" customFormat="1" ht="91.5" hidden="1" customHeight="1" x14ac:dyDescent="0.25">
      <c r="A79" s="2891"/>
      <c r="B79" s="2894"/>
      <c r="C79" s="1404" t="s">
        <v>18</v>
      </c>
      <c r="D79" s="1286">
        <v>0</v>
      </c>
      <c r="E79" s="1286">
        <v>0</v>
      </c>
      <c r="F79" s="1286">
        <v>0</v>
      </c>
      <c r="G79" s="2417"/>
      <c r="H79" s="1286">
        <v>0</v>
      </c>
      <c r="I79" s="1286">
        <v>0</v>
      </c>
      <c r="J79" s="2861"/>
    </row>
    <row r="80" spans="1:10" s="1" customFormat="1" ht="82.5" customHeight="1" x14ac:dyDescent="0.25">
      <c r="A80" s="2891"/>
      <c r="B80" s="2894"/>
      <c r="C80" s="1404" t="s">
        <v>16</v>
      </c>
      <c r="D80" s="1286">
        <v>0</v>
      </c>
      <c r="E80" s="1286">
        <v>0</v>
      </c>
      <c r="F80" s="1286">
        <v>0</v>
      </c>
      <c r="G80" s="2417"/>
      <c r="H80" s="1286">
        <v>0</v>
      </c>
      <c r="I80" s="1286">
        <v>0</v>
      </c>
      <c r="J80" s="2861"/>
    </row>
    <row r="81" spans="1:10" s="1" customFormat="1" ht="102" customHeight="1" x14ac:dyDescent="0.25">
      <c r="A81" s="2891"/>
      <c r="B81" s="2894"/>
      <c r="C81" s="1404" t="s">
        <v>19</v>
      </c>
      <c r="D81" s="1286">
        <v>0</v>
      </c>
      <c r="E81" s="1286">
        <v>0</v>
      </c>
      <c r="F81" s="1286">
        <v>0</v>
      </c>
      <c r="G81" s="2417"/>
      <c r="H81" s="1286">
        <v>0</v>
      </c>
      <c r="I81" s="1286">
        <v>0</v>
      </c>
      <c r="J81" s="2861"/>
    </row>
    <row r="82" spans="1:10" s="1" customFormat="1" ht="22.5" customHeight="1" x14ac:dyDescent="0.25">
      <c r="A82" s="2890"/>
      <c r="B82" s="2892" t="s">
        <v>23</v>
      </c>
      <c r="C82" s="1404" t="s">
        <v>15</v>
      </c>
      <c r="D82" s="1265">
        <f>D83+D84+D85+D86</f>
        <v>167571.47</v>
      </c>
      <c r="E82" s="1265">
        <f>E83+E84+E85+E86</f>
        <v>167421.15599999999</v>
      </c>
      <c r="F82" s="1265">
        <f>E82/D82*100</f>
        <v>99.910298572901453</v>
      </c>
      <c r="G82" s="2419"/>
      <c r="H82" s="1265">
        <f>H83+H84+H85+H86</f>
        <v>167421.15599999999</v>
      </c>
      <c r="I82" s="1265">
        <f>H82/D82*100</f>
        <v>99.910298572901453</v>
      </c>
      <c r="J82" s="2893"/>
    </row>
    <row r="83" spans="1:10" s="1" customFormat="1" ht="79.5" customHeight="1" x14ac:dyDescent="0.25">
      <c r="A83" s="2890"/>
      <c r="B83" s="2892"/>
      <c r="C83" s="1404" t="s">
        <v>18</v>
      </c>
      <c r="D83" s="1265">
        <f>D33</f>
        <v>1774</v>
      </c>
      <c r="E83" s="1265">
        <f>E33</f>
        <v>1773.99</v>
      </c>
      <c r="F83" s="1265">
        <f t="shared" ref="F83:F86" si="23">E83/D83*100</f>
        <v>99.999436302142058</v>
      </c>
      <c r="G83" s="2419"/>
      <c r="H83" s="1265">
        <f>E83</f>
        <v>1773.99</v>
      </c>
      <c r="I83" s="1265">
        <f t="shared" ref="I83:I86" si="24">H83/D83*100</f>
        <v>99.999436302142058</v>
      </c>
      <c r="J83" s="2893"/>
    </row>
    <row r="84" spans="1:10" s="1" customFormat="1" ht="74.25" customHeight="1" x14ac:dyDescent="0.25">
      <c r="A84" s="2890"/>
      <c r="B84" s="2892"/>
      <c r="C84" s="1404" t="s">
        <v>16</v>
      </c>
      <c r="D84" s="1265">
        <f>D18+D34+D42</f>
        <v>140850.1</v>
      </c>
      <c r="E84" s="1265">
        <f>E18+E34+E42</f>
        <v>140699.89300000001</v>
      </c>
      <c r="F84" s="1265">
        <f t="shared" si="23"/>
        <v>99.893356838227305</v>
      </c>
      <c r="G84" s="2419"/>
      <c r="H84" s="1265">
        <f>E84</f>
        <v>140699.89300000001</v>
      </c>
      <c r="I84" s="1265">
        <f t="shared" si="24"/>
        <v>99.893356838227305</v>
      </c>
      <c r="J84" s="2893"/>
    </row>
    <row r="85" spans="1:10" s="1" customFormat="1" ht="93" customHeight="1" x14ac:dyDescent="0.25">
      <c r="A85" s="2890"/>
      <c r="B85" s="2892"/>
      <c r="C85" s="1404" t="s">
        <v>19</v>
      </c>
      <c r="D85" s="1265">
        <f>D35+D71+D81</f>
        <v>4593.1000000000004</v>
      </c>
      <c r="E85" s="1265">
        <f>E35</f>
        <v>4593.0029999999997</v>
      </c>
      <c r="F85" s="1265">
        <f t="shared" si="23"/>
        <v>99.997888136552632</v>
      </c>
      <c r="G85" s="2419"/>
      <c r="H85" s="1265">
        <f>H25</f>
        <v>4593.0029999999997</v>
      </c>
      <c r="I85" s="1265">
        <f t="shared" si="24"/>
        <v>99.997888136552632</v>
      </c>
      <c r="J85" s="2893"/>
    </row>
    <row r="86" spans="1:10" s="1" customFormat="1" ht="57" customHeight="1" x14ac:dyDescent="0.25">
      <c r="A86" s="2890"/>
      <c r="B86" s="2892"/>
      <c r="C86" s="1404" t="s">
        <v>20</v>
      </c>
      <c r="D86" s="1265">
        <f>D36</f>
        <v>20354.27</v>
      </c>
      <c r="E86" s="1265">
        <f>E36</f>
        <v>20354.27</v>
      </c>
      <c r="F86" s="1265">
        <f t="shared" si="23"/>
        <v>100</v>
      </c>
      <c r="G86" s="2419"/>
      <c r="H86" s="1265">
        <f>H36</f>
        <v>20354.27</v>
      </c>
      <c r="I86" s="1265">
        <f t="shared" si="24"/>
        <v>100</v>
      </c>
      <c r="J86" s="2893"/>
    </row>
    <row r="90" spans="1:10" x14ac:dyDescent="0.25">
      <c r="B90" s="79"/>
    </row>
    <row r="91" spans="1:10" x14ac:dyDescent="0.25">
      <c r="B91" s="79"/>
    </row>
    <row r="92" spans="1:10" x14ac:dyDescent="0.25">
      <c r="B92" s="79"/>
    </row>
    <row r="93" spans="1:10" x14ac:dyDescent="0.25">
      <c r="B93" s="79"/>
    </row>
  </sheetData>
  <mergeCells count="81">
    <mergeCell ref="G78:G81"/>
    <mergeCell ref="J78:J81"/>
    <mergeCell ref="A82:A86"/>
    <mergeCell ref="B82:B86"/>
    <mergeCell ref="G82:G86"/>
    <mergeCell ref="J82:J86"/>
    <mergeCell ref="A78:A81"/>
    <mergeCell ref="B78:B81"/>
    <mergeCell ref="A65:A71"/>
    <mergeCell ref="B65:B71"/>
    <mergeCell ref="G65:G71"/>
    <mergeCell ref="J65:J71"/>
    <mergeCell ref="A72:J72"/>
    <mergeCell ref="C77:J77"/>
    <mergeCell ref="A73:A74"/>
    <mergeCell ref="B73:B74"/>
    <mergeCell ref="G73:G74"/>
    <mergeCell ref="J73:J74"/>
    <mergeCell ref="A59:A61"/>
    <mergeCell ref="B59:B61"/>
    <mergeCell ref="G59:G61"/>
    <mergeCell ref="J59:J61"/>
    <mergeCell ref="A62:A64"/>
    <mergeCell ref="B62:B64"/>
    <mergeCell ref="G62:G64"/>
    <mergeCell ref="J62:J64"/>
    <mergeCell ref="J38:J39"/>
    <mergeCell ref="C58:J58"/>
    <mergeCell ref="A43:J43"/>
    <mergeCell ref="A44:A49"/>
    <mergeCell ref="B44:B49"/>
    <mergeCell ref="G44:G49"/>
    <mergeCell ref="J44:J49"/>
    <mergeCell ref="A50:A56"/>
    <mergeCell ref="B50:B56"/>
    <mergeCell ref="G50:G56"/>
    <mergeCell ref="J50:J56"/>
    <mergeCell ref="A40:A41"/>
    <mergeCell ref="B40:B41"/>
    <mergeCell ref="G40:G41"/>
    <mergeCell ref="J40:J41"/>
    <mergeCell ref="J27:J31"/>
    <mergeCell ref="A34:A36"/>
    <mergeCell ref="A32:A33"/>
    <mergeCell ref="B32:B33"/>
    <mergeCell ref="B34:B36"/>
    <mergeCell ref="G32:G33"/>
    <mergeCell ref="G34:G36"/>
    <mergeCell ref="J32:J33"/>
    <mergeCell ref="J34:J36"/>
    <mergeCell ref="A37:J37"/>
    <mergeCell ref="A38:A39"/>
    <mergeCell ref="B38:B39"/>
    <mergeCell ref="G38:G39"/>
    <mergeCell ref="J16:J18"/>
    <mergeCell ref="A21:J21"/>
    <mergeCell ref="A22:A26"/>
    <mergeCell ref="B22:B26"/>
    <mergeCell ref="G22:G26"/>
    <mergeCell ref="J22:J26"/>
    <mergeCell ref="A16:A18"/>
    <mergeCell ref="B16:B18"/>
    <mergeCell ref="G16:G18"/>
    <mergeCell ref="A27:A31"/>
    <mergeCell ref="B27:B31"/>
    <mergeCell ref="G27:G31"/>
    <mergeCell ref="A2:J2"/>
    <mergeCell ref="A3:J3"/>
    <mergeCell ref="A4:J4"/>
    <mergeCell ref="B7:J7"/>
    <mergeCell ref="J9:J10"/>
    <mergeCell ref="A12:A14"/>
    <mergeCell ref="B12:B14"/>
    <mergeCell ref="G12:G14"/>
    <mergeCell ref="J12:J14"/>
    <mergeCell ref="C13:C14"/>
    <mergeCell ref="D13:D14"/>
    <mergeCell ref="E13:E14"/>
    <mergeCell ref="F13:F14"/>
    <mergeCell ref="H13:H14"/>
    <mergeCell ref="I13:I14"/>
  </mergeCells>
  <pageMargins left="0.78740157480314965" right="0.39370078740157483" top="0.78740157480314965" bottom="0.78740157480314965" header="0.31496062992125984" footer="0.39370078740157483"/>
  <pageSetup paperSize="9" scale="62" firstPageNumber="110" fitToHeight="0" orientation="landscape" useFirstPageNumber="1" r:id="rId1"/>
  <headerFooter>
    <oddFooter>&amp;R&amp;"Times New Roman,обычный"&amp;14&amp;P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11"/>
  <sheetViews>
    <sheetView view="pageBreakPreview" zoomScale="60" zoomScaleNormal="68" workbookViewId="0">
      <selection activeCell="C9" sqref="C9"/>
    </sheetView>
  </sheetViews>
  <sheetFormatPr defaultRowHeight="18" x14ac:dyDescent="0.25"/>
  <cols>
    <col min="1" max="1" width="5.7109375" style="986" customWidth="1"/>
    <col min="2" max="2" width="77.28515625" style="986" customWidth="1"/>
    <col min="3" max="3" width="12.28515625" style="986" customWidth="1"/>
    <col min="4" max="6" width="15.7109375" style="986" customWidth="1"/>
    <col min="7" max="7" width="70.28515625" style="986" customWidth="1"/>
    <col min="8" max="251" width="9.140625" style="986"/>
    <col min="252" max="252" width="5.7109375" style="986" customWidth="1"/>
    <col min="253" max="253" width="37.7109375" style="986" customWidth="1"/>
    <col min="254" max="254" width="15.7109375" style="986" customWidth="1"/>
    <col min="255" max="255" width="12.28515625" style="986" customWidth="1"/>
    <col min="256" max="258" width="15.7109375" style="986" customWidth="1"/>
    <col min="259" max="259" width="30.7109375" style="986" customWidth="1"/>
    <col min="260" max="260" width="13.7109375" style="986" customWidth="1"/>
    <col min="261" max="261" width="21" style="986" customWidth="1"/>
    <col min="262" max="263" width="15.7109375" style="986" customWidth="1"/>
    <col min="264" max="507" width="9.140625" style="986"/>
    <col min="508" max="508" width="5.7109375" style="986" customWidth="1"/>
    <col min="509" max="509" width="37.7109375" style="986" customWidth="1"/>
    <col min="510" max="510" width="15.7109375" style="986" customWidth="1"/>
    <col min="511" max="511" width="12.28515625" style="986" customWidth="1"/>
    <col min="512" max="514" width="15.7109375" style="986" customWidth="1"/>
    <col min="515" max="515" width="30.7109375" style="986" customWidth="1"/>
    <col min="516" max="516" width="13.7109375" style="986" customWidth="1"/>
    <col min="517" max="517" width="21" style="986" customWidth="1"/>
    <col min="518" max="519" width="15.7109375" style="986" customWidth="1"/>
    <col min="520" max="763" width="9.140625" style="986"/>
    <col min="764" max="764" width="5.7109375" style="986" customWidth="1"/>
    <col min="765" max="765" width="37.7109375" style="986" customWidth="1"/>
    <col min="766" max="766" width="15.7109375" style="986" customWidth="1"/>
    <col min="767" max="767" width="12.28515625" style="986" customWidth="1"/>
    <col min="768" max="770" width="15.7109375" style="986" customWidth="1"/>
    <col min="771" max="771" width="30.7109375" style="986" customWidth="1"/>
    <col min="772" max="772" width="13.7109375" style="986" customWidth="1"/>
    <col min="773" max="773" width="21" style="986" customWidth="1"/>
    <col min="774" max="775" width="15.7109375" style="986" customWidth="1"/>
    <col min="776" max="1019" width="9.140625" style="986"/>
    <col min="1020" max="1020" width="5.7109375" style="986" customWidth="1"/>
    <col min="1021" max="1021" width="37.7109375" style="986" customWidth="1"/>
    <col min="1022" max="1022" width="15.7109375" style="986" customWidth="1"/>
    <col min="1023" max="1023" width="12.28515625" style="986" customWidth="1"/>
    <col min="1024" max="1026" width="15.7109375" style="986" customWidth="1"/>
    <col min="1027" max="1027" width="30.7109375" style="986" customWidth="1"/>
    <col min="1028" max="1028" width="13.7109375" style="986" customWidth="1"/>
    <col min="1029" max="1029" width="21" style="986" customWidth="1"/>
    <col min="1030" max="1031" width="15.7109375" style="986" customWidth="1"/>
    <col min="1032" max="1275" width="9.140625" style="986"/>
    <col min="1276" max="1276" width="5.7109375" style="986" customWidth="1"/>
    <col min="1277" max="1277" width="37.7109375" style="986" customWidth="1"/>
    <col min="1278" max="1278" width="15.7109375" style="986" customWidth="1"/>
    <col min="1279" max="1279" width="12.28515625" style="986" customWidth="1"/>
    <col min="1280" max="1282" width="15.7109375" style="986" customWidth="1"/>
    <col min="1283" max="1283" width="30.7109375" style="986" customWidth="1"/>
    <col min="1284" max="1284" width="13.7109375" style="986" customWidth="1"/>
    <col min="1285" max="1285" width="21" style="986" customWidth="1"/>
    <col min="1286" max="1287" width="15.7109375" style="986" customWidth="1"/>
    <col min="1288" max="1531" width="9.140625" style="986"/>
    <col min="1532" max="1532" width="5.7109375" style="986" customWidth="1"/>
    <col min="1533" max="1533" width="37.7109375" style="986" customWidth="1"/>
    <col min="1534" max="1534" width="15.7109375" style="986" customWidth="1"/>
    <col min="1535" max="1535" width="12.28515625" style="986" customWidth="1"/>
    <col min="1536" max="1538" width="15.7109375" style="986" customWidth="1"/>
    <col min="1539" max="1539" width="30.7109375" style="986" customWidth="1"/>
    <col min="1540" max="1540" width="13.7109375" style="986" customWidth="1"/>
    <col min="1541" max="1541" width="21" style="986" customWidth="1"/>
    <col min="1542" max="1543" width="15.7109375" style="986" customWidth="1"/>
    <col min="1544" max="1787" width="9.140625" style="986"/>
    <col min="1788" max="1788" width="5.7109375" style="986" customWidth="1"/>
    <col min="1789" max="1789" width="37.7109375" style="986" customWidth="1"/>
    <col min="1790" max="1790" width="15.7109375" style="986" customWidth="1"/>
    <col min="1791" max="1791" width="12.28515625" style="986" customWidth="1"/>
    <col min="1792" max="1794" width="15.7109375" style="986" customWidth="1"/>
    <col min="1795" max="1795" width="30.7109375" style="986" customWidth="1"/>
    <col min="1796" max="1796" width="13.7109375" style="986" customWidth="1"/>
    <col min="1797" max="1797" width="21" style="986" customWidth="1"/>
    <col min="1798" max="1799" width="15.7109375" style="986" customWidth="1"/>
    <col min="1800" max="2043" width="9.140625" style="986"/>
    <col min="2044" max="2044" width="5.7109375" style="986" customWidth="1"/>
    <col min="2045" max="2045" width="37.7109375" style="986" customWidth="1"/>
    <col min="2046" max="2046" width="15.7109375" style="986" customWidth="1"/>
    <col min="2047" max="2047" width="12.28515625" style="986" customWidth="1"/>
    <col min="2048" max="2050" width="15.7109375" style="986" customWidth="1"/>
    <col min="2051" max="2051" width="30.7109375" style="986" customWidth="1"/>
    <col min="2052" max="2052" width="13.7109375" style="986" customWidth="1"/>
    <col min="2053" max="2053" width="21" style="986" customWidth="1"/>
    <col min="2054" max="2055" width="15.7109375" style="986" customWidth="1"/>
    <col min="2056" max="2299" width="9.140625" style="986"/>
    <col min="2300" max="2300" width="5.7109375" style="986" customWidth="1"/>
    <col min="2301" max="2301" width="37.7109375" style="986" customWidth="1"/>
    <col min="2302" max="2302" width="15.7109375" style="986" customWidth="1"/>
    <col min="2303" max="2303" width="12.28515625" style="986" customWidth="1"/>
    <col min="2304" max="2306" width="15.7109375" style="986" customWidth="1"/>
    <col min="2307" max="2307" width="30.7109375" style="986" customWidth="1"/>
    <col min="2308" max="2308" width="13.7109375" style="986" customWidth="1"/>
    <col min="2309" max="2309" width="21" style="986" customWidth="1"/>
    <col min="2310" max="2311" width="15.7109375" style="986" customWidth="1"/>
    <col min="2312" max="2555" width="9.140625" style="986"/>
    <col min="2556" max="2556" width="5.7109375" style="986" customWidth="1"/>
    <col min="2557" max="2557" width="37.7109375" style="986" customWidth="1"/>
    <col min="2558" max="2558" width="15.7109375" style="986" customWidth="1"/>
    <col min="2559" max="2559" width="12.28515625" style="986" customWidth="1"/>
    <col min="2560" max="2562" width="15.7109375" style="986" customWidth="1"/>
    <col min="2563" max="2563" width="30.7109375" style="986" customWidth="1"/>
    <col min="2564" max="2564" width="13.7109375" style="986" customWidth="1"/>
    <col min="2565" max="2565" width="21" style="986" customWidth="1"/>
    <col min="2566" max="2567" width="15.7109375" style="986" customWidth="1"/>
    <col min="2568" max="2811" width="9.140625" style="986"/>
    <col min="2812" max="2812" width="5.7109375" style="986" customWidth="1"/>
    <col min="2813" max="2813" width="37.7109375" style="986" customWidth="1"/>
    <col min="2814" max="2814" width="15.7109375" style="986" customWidth="1"/>
    <col min="2815" max="2815" width="12.28515625" style="986" customWidth="1"/>
    <col min="2816" max="2818" width="15.7109375" style="986" customWidth="1"/>
    <col min="2819" max="2819" width="30.7109375" style="986" customWidth="1"/>
    <col min="2820" max="2820" width="13.7109375" style="986" customWidth="1"/>
    <col min="2821" max="2821" width="21" style="986" customWidth="1"/>
    <col min="2822" max="2823" width="15.7109375" style="986" customWidth="1"/>
    <col min="2824" max="3067" width="9.140625" style="986"/>
    <col min="3068" max="3068" width="5.7109375" style="986" customWidth="1"/>
    <col min="3069" max="3069" width="37.7109375" style="986" customWidth="1"/>
    <col min="3070" max="3070" width="15.7109375" style="986" customWidth="1"/>
    <col min="3071" max="3071" width="12.28515625" style="986" customWidth="1"/>
    <col min="3072" max="3074" width="15.7109375" style="986" customWidth="1"/>
    <col min="3075" max="3075" width="30.7109375" style="986" customWidth="1"/>
    <col min="3076" max="3076" width="13.7109375" style="986" customWidth="1"/>
    <col min="3077" max="3077" width="21" style="986" customWidth="1"/>
    <col min="3078" max="3079" width="15.7109375" style="986" customWidth="1"/>
    <col min="3080" max="3323" width="9.140625" style="986"/>
    <col min="3324" max="3324" width="5.7109375" style="986" customWidth="1"/>
    <col min="3325" max="3325" width="37.7109375" style="986" customWidth="1"/>
    <col min="3326" max="3326" width="15.7109375" style="986" customWidth="1"/>
    <col min="3327" max="3327" width="12.28515625" style="986" customWidth="1"/>
    <col min="3328" max="3330" width="15.7109375" style="986" customWidth="1"/>
    <col min="3331" max="3331" width="30.7109375" style="986" customWidth="1"/>
    <col min="3332" max="3332" width="13.7109375" style="986" customWidth="1"/>
    <col min="3333" max="3333" width="21" style="986" customWidth="1"/>
    <col min="3334" max="3335" width="15.7109375" style="986" customWidth="1"/>
    <col min="3336" max="3579" width="9.140625" style="986"/>
    <col min="3580" max="3580" width="5.7109375" style="986" customWidth="1"/>
    <col min="3581" max="3581" width="37.7109375" style="986" customWidth="1"/>
    <col min="3582" max="3582" width="15.7109375" style="986" customWidth="1"/>
    <col min="3583" max="3583" width="12.28515625" style="986" customWidth="1"/>
    <col min="3584" max="3586" width="15.7109375" style="986" customWidth="1"/>
    <col min="3587" max="3587" width="30.7109375" style="986" customWidth="1"/>
    <col min="3588" max="3588" width="13.7109375" style="986" customWidth="1"/>
    <col min="3589" max="3589" width="21" style="986" customWidth="1"/>
    <col min="3590" max="3591" width="15.7109375" style="986" customWidth="1"/>
    <col min="3592" max="3835" width="9.140625" style="986"/>
    <col min="3836" max="3836" width="5.7109375" style="986" customWidth="1"/>
    <col min="3837" max="3837" width="37.7109375" style="986" customWidth="1"/>
    <col min="3838" max="3838" width="15.7109375" style="986" customWidth="1"/>
    <col min="3839" max="3839" width="12.28515625" style="986" customWidth="1"/>
    <col min="3840" max="3842" width="15.7109375" style="986" customWidth="1"/>
    <col min="3843" max="3843" width="30.7109375" style="986" customWidth="1"/>
    <col min="3844" max="3844" width="13.7109375" style="986" customWidth="1"/>
    <col min="3845" max="3845" width="21" style="986" customWidth="1"/>
    <col min="3846" max="3847" width="15.7109375" style="986" customWidth="1"/>
    <col min="3848" max="4091" width="9.140625" style="986"/>
    <col min="4092" max="4092" width="5.7109375" style="986" customWidth="1"/>
    <col min="4093" max="4093" width="37.7109375" style="986" customWidth="1"/>
    <col min="4094" max="4094" width="15.7109375" style="986" customWidth="1"/>
    <col min="4095" max="4095" width="12.28515625" style="986" customWidth="1"/>
    <col min="4096" max="4098" width="15.7109375" style="986" customWidth="1"/>
    <col min="4099" max="4099" width="30.7109375" style="986" customWidth="1"/>
    <col min="4100" max="4100" width="13.7109375" style="986" customWidth="1"/>
    <col min="4101" max="4101" width="21" style="986" customWidth="1"/>
    <col min="4102" max="4103" width="15.7109375" style="986" customWidth="1"/>
    <col min="4104" max="4347" width="9.140625" style="986"/>
    <col min="4348" max="4348" width="5.7109375" style="986" customWidth="1"/>
    <col min="4349" max="4349" width="37.7109375" style="986" customWidth="1"/>
    <col min="4350" max="4350" width="15.7109375" style="986" customWidth="1"/>
    <col min="4351" max="4351" width="12.28515625" style="986" customWidth="1"/>
    <col min="4352" max="4354" width="15.7109375" style="986" customWidth="1"/>
    <col min="4355" max="4355" width="30.7109375" style="986" customWidth="1"/>
    <col min="4356" max="4356" width="13.7109375" style="986" customWidth="1"/>
    <col min="4357" max="4357" width="21" style="986" customWidth="1"/>
    <col min="4358" max="4359" width="15.7109375" style="986" customWidth="1"/>
    <col min="4360" max="4603" width="9.140625" style="986"/>
    <col min="4604" max="4604" width="5.7109375" style="986" customWidth="1"/>
    <col min="4605" max="4605" width="37.7109375" style="986" customWidth="1"/>
    <col min="4606" max="4606" width="15.7109375" style="986" customWidth="1"/>
    <col min="4607" max="4607" width="12.28515625" style="986" customWidth="1"/>
    <col min="4608" max="4610" width="15.7109375" style="986" customWidth="1"/>
    <col min="4611" max="4611" width="30.7109375" style="986" customWidth="1"/>
    <col min="4612" max="4612" width="13.7109375" style="986" customWidth="1"/>
    <col min="4613" max="4613" width="21" style="986" customWidth="1"/>
    <col min="4614" max="4615" width="15.7109375" style="986" customWidth="1"/>
    <col min="4616" max="4859" width="9.140625" style="986"/>
    <col min="4860" max="4860" width="5.7109375" style="986" customWidth="1"/>
    <col min="4861" max="4861" width="37.7109375" style="986" customWidth="1"/>
    <col min="4862" max="4862" width="15.7109375" style="986" customWidth="1"/>
    <col min="4863" max="4863" width="12.28515625" style="986" customWidth="1"/>
    <col min="4864" max="4866" width="15.7109375" style="986" customWidth="1"/>
    <col min="4867" max="4867" width="30.7109375" style="986" customWidth="1"/>
    <col min="4868" max="4868" width="13.7109375" style="986" customWidth="1"/>
    <col min="4869" max="4869" width="21" style="986" customWidth="1"/>
    <col min="4870" max="4871" width="15.7109375" style="986" customWidth="1"/>
    <col min="4872" max="5115" width="9.140625" style="986"/>
    <col min="5116" max="5116" width="5.7109375" style="986" customWidth="1"/>
    <col min="5117" max="5117" width="37.7109375" style="986" customWidth="1"/>
    <col min="5118" max="5118" width="15.7109375" style="986" customWidth="1"/>
    <col min="5119" max="5119" width="12.28515625" style="986" customWidth="1"/>
    <col min="5120" max="5122" width="15.7109375" style="986" customWidth="1"/>
    <col min="5123" max="5123" width="30.7109375" style="986" customWidth="1"/>
    <col min="5124" max="5124" width="13.7109375" style="986" customWidth="1"/>
    <col min="5125" max="5125" width="21" style="986" customWidth="1"/>
    <col min="5126" max="5127" width="15.7109375" style="986" customWidth="1"/>
    <col min="5128" max="5371" width="9.140625" style="986"/>
    <col min="5372" max="5372" width="5.7109375" style="986" customWidth="1"/>
    <col min="5373" max="5373" width="37.7109375" style="986" customWidth="1"/>
    <col min="5374" max="5374" width="15.7109375" style="986" customWidth="1"/>
    <col min="5375" max="5375" width="12.28515625" style="986" customWidth="1"/>
    <col min="5376" max="5378" width="15.7109375" style="986" customWidth="1"/>
    <col min="5379" max="5379" width="30.7109375" style="986" customWidth="1"/>
    <col min="5380" max="5380" width="13.7109375" style="986" customWidth="1"/>
    <col min="5381" max="5381" width="21" style="986" customWidth="1"/>
    <col min="5382" max="5383" width="15.7109375" style="986" customWidth="1"/>
    <col min="5384" max="5627" width="9.140625" style="986"/>
    <col min="5628" max="5628" width="5.7109375" style="986" customWidth="1"/>
    <col min="5629" max="5629" width="37.7109375" style="986" customWidth="1"/>
    <col min="5630" max="5630" width="15.7109375" style="986" customWidth="1"/>
    <col min="5631" max="5631" width="12.28515625" style="986" customWidth="1"/>
    <col min="5632" max="5634" width="15.7109375" style="986" customWidth="1"/>
    <col min="5635" max="5635" width="30.7109375" style="986" customWidth="1"/>
    <col min="5636" max="5636" width="13.7109375" style="986" customWidth="1"/>
    <col min="5637" max="5637" width="21" style="986" customWidth="1"/>
    <col min="5638" max="5639" width="15.7109375" style="986" customWidth="1"/>
    <col min="5640" max="5883" width="9.140625" style="986"/>
    <col min="5884" max="5884" width="5.7109375" style="986" customWidth="1"/>
    <col min="5885" max="5885" width="37.7109375" style="986" customWidth="1"/>
    <col min="5886" max="5886" width="15.7109375" style="986" customWidth="1"/>
    <col min="5887" max="5887" width="12.28515625" style="986" customWidth="1"/>
    <col min="5888" max="5890" width="15.7109375" style="986" customWidth="1"/>
    <col min="5891" max="5891" width="30.7109375" style="986" customWidth="1"/>
    <col min="5892" max="5892" width="13.7109375" style="986" customWidth="1"/>
    <col min="5893" max="5893" width="21" style="986" customWidth="1"/>
    <col min="5894" max="5895" width="15.7109375" style="986" customWidth="1"/>
    <col min="5896" max="6139" width="9.140625" style="986"/>
    <col min="6140" max="6140" width="5.7109375" style="986" customWidth="1"/>
    <col min="6141" max="6141" width="37.7109375" style="986" customWidth="1"/>
    <col min="6142" max="6142" width="15.7109375" style="986" customWidth="1"/>
    <col min="6143" max="6143" width="12.28515625" style="986" customWidth="1"/>
    <col min="6144" max="6146" width="15.7109375" style="986" customWidth="1"/>
    <col min="6147" max="6147" width="30.7109375" style="986" customWidth="1"/>
    <col min="6148" max="6148" width="13.7109375" style="986" customWidth="1"/>
    <col min="6149" max="6149" width="21" style="986" customWidth="1"/>
    <col min="6150" max="6151" width="15.7109375" style="986" customWidth="1"/>
    <col min="6152" max="6395" width="9.140625" style="986"/>
    <col min="6396" max="6396" width="5.7109375" style="986" customWidth="1"/>
    <col min="6397" max="6397" width="37.7109375" style="986" customWidth="1"/>
    <col min="6398" max="6398" width="15.7109375" style="986" customWidth="1"/>
    <col min="6399" max="6399" width="12.28515625" style="986" customWidth="1"/>
    <col min="6400" max="6402" width="15.7109375" style="986" customWidth="1"/>
    <col min="6403" max="6403" width="30.7109375" style="986" customWidth="1"/>
    <col min="6404" max="6404" width="13.7109375" style="986" customWidth="1"/>
    <col min="6405" max="6405" width="21" style="986" customWidth="1"/>
    <col min="6406" max="6407" width="15.7109375" style="986" customWidth="1"/>
    <col min="6408" max="6651" width="9.140625" style="986"/>
    <col min="6652" max="6652" width="5.7109375" style="986" customWidth="1"/>
    <col min="6653" max="6653" width="37.7109375" style="986" customWidth="1"/>
    <col min="6654" max="6654" width="15.7109375" style="986" customWidth="1"/>
    <col min="6655" max="6655" width="12.28515625" style="986" customWidth="1"/>
    <col min="6656" max="6658" width="15.7109375" style="986" customWidth="1"/>
    <col min="6659" max="6659" width="30.7109375" style="986" customWidth="1"/>
    <col min="6660" max="6660" width="13.7109375" style="986" customWidth="1"/>
    <col min="6661" max="6661" width="21" style="986" customWidth="1"/>
    <col min="6662" max="6663" width="15.7109375" style="986" customWidth="1"/>
    <col min="6664" max="6907" width="9.140625" style="986"/>
    <col min="6908" max="6908" width="5.7109375" style="986" customWidth="1"/>
    <col min="6909" max="6909" width="37.7109375" style="986" customWidth="1"/>
    <col min="6910" max="6910" width="15.7109375" style="986" customWidth="1"/>
    <col min="6911" max="6911" width="12.28515625" style="986" customWidth="1"/>
    <col min="6912" max="6914" width="15.7109375" style="986" customWidth="1"/>
    <col min="6915" max="6915" width="30.7109375" style="986" customWidth="1"/>
    <col min="6916" max="6916" width="13.7109375" style="986" customWidth="1"/>
    <col min="6917" max="6917" width="21" style="986" customWidth="1"/>
    <col min="6918" max="6919" width="15.7109375" style="986" customWidth="1"/>
    <col min="6920" max="7163" width="9.140625" style="986"/>
    <col min="7164" max="7164" width="5.7109375" style="986" customWidth="1"/>
    <col min="7165" max="7165" width="37.7109375" style="986" customWidth="1"/>
    <col min="7166" max="7166" width="15.7109375" style="986" customWidth="1"/>
    <col min="7167" max="7167" width="12.28515625" style="986" customWidth="1"/>
    <col min="7168" max="7170" width="15.7109375" style="986" customWidth="1"/>
    <col min="7171" max="7171" width="30.7109375" style="986" customWidth="1"/>
    <col min="7172" max="7172" width="13.7109375" style="986" customWidth="1"/>
    <col min="7173" max="7173" width="21" style="986" customWidth="1"/>
    <col min="7174" max="7175" width="15.7109375" style="986" customWidth="1"/>
    <col min="7176" max="7419" width="9.140625" style="986"/>
    <col min="7420" max="7420" width="5.7109375" style="986" customWidth="1"/>
    <col min="7421" max="7421" width="37.7109375" style="986" customWidth="1"/>
    <col min="7422" max="7422" width="15.7109375" style="986" customWidth="1"/>
    <col min="7423" max="7423" width="12.28515625" style="986" customWidth="1"/>
    <col min="7424" max="7426" width="15.7109375" style="986" customWidth="1"/>
    <col min="7427" max="7427" width="30.7109375" style="986" customWidth="1"/>
    <col min="7428" max="7428" width="13.7109375" style="986" customWidth="1"/>
    <col min="7429" max="7429" width="21" style="986" customWidth="1"/>
    <col min="7430" max="7431" width="15.7109375" style="986" customWidth="1"/>
    <col min="7432" max="7675" width="9.140625" style="986"/>
    <col min="7676" max="7676" width="5.7109375" style="986" customWidth="1"/>
    <col min="7677" max="7677" width="37.7109375" style="986" customWidth="1"/>
    <col min="7678" max="7678" width="15.7109375" style="986" customWidth="1"/>
    <col min="7679" max="7679" width="12.28515625" style="986" customWidth="1"/>
    <col min="7680" max="7682" width="15.7109375" style="986" customWidth="1"/>
    <col min="7683" max="7683" width="30.7109375" style="986" customWidth="1"/>
    <col min="7684" max="7684" width="13.7109375" style="986" customWidth="1"/>
    <col min="7685" max="7685" width="21" style="986" customWidth="1"/>
    <col min="7686" max="7687" width="15.7109375" style="986" customWidth="1"/>
    <col min="7688" max="7931" width="9.140625" style="986"/>
    <col min="7932" max="7932" width="5.7109375" style="986" customWidth="1"/>
    <col min="7933" max="7933" width="37.7109375" style="986" customWidth="1"/>
    <col min="7934" max="7934" width="15.7109375" style="986" customWidth="1"/>
    <col min="7935" max="7935" width="12.28515625" style="986" customWidth="1"/>
    <col min="7936" max="7938" width="15.7109375" style="986" customWidth="1"/>
    <col min="7939" max="7939" width="30.7109375" style="986" customWidth="1"/>
    <col min="7940" max="7940" width="13.7109375" style="986" customWidth="1"/>
    <col min="7941" max="7941" width="21" style="986" customWidth="1"/>
    <col min="7942" max="7943" width="15.7109375" style="986" customWidth="1"/>
    <col min="7944" max="8187" width="9.140625" style="986"/>
    <col min="8188" max="8188" width="5.7109375" style="986" customWidth="1"/>
    <col min="8189" max="8189" width="37.7109375" style="986" customWidth="1"/>
    <col min="8190" max="8190" width="15.7109375" style="986" customWidth="1"/>
    <col min="8191" max="8191" width="12.28515625" style="986" customWidth="1"/>
    <col min="8192" max="8194" width="15.7109375" style="986" customWidth="1"/>
    <col min="8195" max="8195" width="30.7109375" style="986" customWidth="1"/>
    <col min="8196" max="8196" width="13.7109375" style="986" customWidth="1"/>
    <col min="8197" max="8197" width="21" style="986" customWidth="1"/>
    <col min="8198" max="8199" width="15.7109375" style="986" customWidth="1"/>
    <col min="8200" max="8443" width="9.140625" style="986"/>
    <col min="8444" max="8444" width="5.7109375" style="986" customWidth="1"/>
    <col min="8445" max="8445" width="37.7109375" style="986" customWidth="1"/>
    <col min="8446" max="8446" width="15.7109375" style="986" customWidth="1"/>
    <col min="8447" max="8447" width="12.28515625" style="986" customWidth="1"/>
    <col min="8448" max="8450" width="15.7109375" style="986" customWidth="1"/>
    <col min="8451" max="8451" width="30.7109375" style="986" customWidth="1"/>
    <col min="8452" max="8452" width="13.7109375" style="986" customWidth="1"/>
    <col min="8453" max="8453" width="21" style="986" customWidth="1"/>
    <col min="8454" max="8455" width="15.7109375" style="986" customWidth="1"/>
    <col min="8456" max="8699" width="9.140625" style="986"/>
    <col min="8700" max="8700" width="5.7109375" style="986" customWidth="1"/>
    <col min="8701" max="8701" width="37.7109375" style="986" customWidth="1"/>
    <col min="8702" max="8702" width="15.7109375" style="986" customWidth="1"/>
    <col min="8703" max="8703" width="12.28515625" style="986" customWidth="1"/>
    <col min="8704" max="8706" width="15.7109375" style="986" customWidth="1"/>
    <col min="8707" max="8707" width="30.7109375" style="986" customWidth="1"/>
    <col min="8708" max="8708" width="13.7109375" style="986" customWidth="1"/>
    <col min="8709" max="8709" width="21" style="986" customWidth="1"/>
    <col min="8710" max="8711" width="15.7109375" style="986" customWidth="1"/>
    <col min="8712" max="8955" width="9.140625" style="986"/>
    <col min="8956" max="8956" width="5.7109375" style="986" customWidth="1"/>
    <col min="8957" max="8957" width="37.7109375" style="986" customWidth="1"/>
    <col min="8958" max="8958" width="15.7109375" style="986" customWidth="1"/>
    <col min="8959" max="8959" width="12.28515625" style="986" customWidth="1"/>
    <col min="8960" max="8962" width="15.7109375" style="986" customWidth="1"/>
    <col min="8963" max="8963" width="30.7109375" style="986" customWidth="1"/>
    <col min="8964" max="8964" width="13.7109375" style="986" customWidth="1"/>
    <col min="8965" max="8965" width="21" style="986" customWidth="1"/>
    <col min="8966" max="8967" width="15.7109375" style="986" customWidth="1"/>
    <col min="8968" max="9211" width="9.140625" style="986"/>
    <col min="9212" max="9212" width="5.7109375" style="986" customWidth="1"/>
    <col min="9213" max="9213" width="37.7109375" style="986" customWidth="1"/>
    <col min="9214" max="9214" width="15.7109375" style="986" customWidth="1"/>
    <col min="9215" max="9215" width="12.28515625" style="986" customWidth="1"/>
    <col min="9216" max="9218" width="15.7109375" style="986" customWidth="1"/>
    <col min="9219" max="9219" width="30.7109375" style="986" customWidth="1"/>
    <col min="9220" max="9220" width="13.7109375" style="986" customWidth="1"/>
    <col min="9221" max="9221" width="21" style="986" customWidth="1"/>
    <col min="9222" max="9223" width="15.7109375" style="986" customWidth="1"/>
    <col min="9224" max="9467" width="9.140625" style="986"/>
    <col min="9468" max="9468" width="5.7109375" style="986" customWidth="1"/>
    <col min="9469" max="9469" width="37.7109375" style="986" customWidth="1"/>
    <col min="9470" max="9470" width="15.7109375" style="986" customWidth="1"/>
    <col min="9471" max="9471" width="12.28515625" style="986" customWidth="1"/>
    <col min="9472" max="9474" width="15.7109375" style="986" customWidth="1"/>
    <col min="9475" max="9475" width="30.7109375" style="986" customWidth="1"/>
    <col min="9476" max="9476" width="13.7109375" style="986" customWidth="1"/>
    <col min="9477" max="9477" width="21" style="986" customWidth="1"/>
    <col min="9478" max="9479" width="15.7109375" style="986" customWidth="1"/>
    <col min="9480" max="9723" width="9.140625" style="986"/>
    <col min="9724" max="9724" width="5.7109375" style="986" customWidth="1"/>
    <col min="9725" max="9725" width="37.7109375" style="986" customWidth="1"/>
    <col min="9726" max="9726" width="15.7109375" style="986" customWidth="1"/>
    <col min="9727" max="9727" width="12.28515625" style="986" customWidth="1"/>
    <col min="9728" max="9730" width="15.7109375" style="986" customWidth="1"/>
    <col min="9731" max="9731" width="30.7109375" style="986" customWidth="1"/>
    <col min="9732" max="9732" width="13.7109375" style="986" customWidth="1"/>
    <col min="9733" max="9733" width="21" style="986" customWidth="1"/>
    <col min="9734" max="9735" width="15.7109375" style="986" customWidth="1"/>
    <col min="9736" max="9979" width="9.140625" style="986"/>
    <col min="9980" max="9980" width="5.7109375" style="986" customWidth="1"/>
    <col min="9981" max="9981" width="37.7109375" style="986" customWidth="1"/>
    <col min="9982" max="9982" width="15.7109375" style="986" customWidth="1"/>
    <col min="9983" max="9983" width="12.28515625" style="986" customWidth="1"/>
    <col min="9984" max="9986" width="15.7109375" style="986" customWidth="1"/>
    <col min="9987" max="9987" width="30.7109375" style="986" customWidth="1"/>
    <col min="9988" max="9988" width="13.7109375" style="986" customWidth="1"/>
    <col min="9989" max="9989" width="21" style="986" customWidth="1"/>
    <col min="9990" max="9991" width="15.7109375" style="986" customWidth="1"/>
    <col min="9992" max="10235" width="9.140625" style="986"/>
    <col min="10236" max="10236" width="5.7109375" style="986" customWidth="1"/>
    <col min="10237" max="10237" width="37.7109375" style="986" customWidth="1"/>
    <col min="10238" max="10238" width="15.7109375" style="986" customWidth="1"/>
    <col min="10239" max="10239" width="12.28515625" style="986" customWidth="1"/>
    <col min="10240" max="10242" width="15.7109375" style="986" customWidth="1"/>
    <col min="10243" max="10243" width="30.7109375" style="986" customWidth="1"/>
    <col min="10244" max="10244" width="13.7109375" style="986" customWidth="1"/>
    <col min="10245" max="10245" width="21" style="986" customWidth="1"/>
    <col min="10246" max="10247" width="15.7109375" style="986" customWidth="1"/>
    <col min="10248" max="10491" width="9.140625" style="986"/>
    <col min="10492" max="10492" width="5.7109375" style="986" customWidth="1"/>
    <col min="10493" max="10493" width="37.7109375" style="986" customWidth="1"/>
    <col min="10494" max="10494" width="15.7109375" style="986" customWidth="1"/>
    <col min="10495" max="10495" width="12.28515625" style="986" customWidth="1"/>
    <col min="10496" max="10498" width="15.7109375" style="986" customWidth="1"/>
    <col min="10499" max="10499" width="30.7109375" style="986" customWidth="1"/>
    <col min="10500" max="10500" width="13.7109375" style="986" customWidth="1"/>
    <col min="10501" max="10501" width="21" style="986" customWidth="1"/>
    <col min="10502" max="10503" width="15.7109375" style="986" customWidth="1"/>
    <col min="10504" max="10747" width="9.140625" style="986"/>
    <col min="10748" max="10748" width="5.7109375" style="986" customWidth="1"/>
    <col min="10749" max="10749" width="37.7109375" style="986" customWidth="1"/>
    <col min="10750" max="10750" width="15.7109375" style="986" customWidth="1"/>
    <col min="10751" max="10751" width="12.28515625" style="986" customWidth="1"/>
    <col min="10752" max="10754" width="15.7109375" style="986" customWidth="1"/>
    <col min="10755" max="10755" width="30.7109375" style="986" customWidth="1"/>
    <col min="10756" max="10756" width="13.7109375" style="986" customWidth="1"/>
    <col min="10757" max="10757" width="21" style="986" customWidth="1"/>
    <col min="10758" max="10759" width="15.7109375" style="986" customWidth="1"/>
    <col min="10760" max="11003" width="9.140625" style="986"/>
    <col min="11004" max="11004" width="5.7109375" style="986" customWidth="1"/>
    <col min="11005" max="11005" width="37.7109375" style="986" customWidth="1"/>
    <col min="11006" max="11006" width="15.7109375" style="986" customWidth="1"/>
    <col min="11007" max="11007" width="12.28515625" style="986" customWidth="1"/>
    <col min="11008" max="11010" width="15.7109375" style="986" customWidth="1"/>
    <col min="11011" max="11011" width="30.7109375" style="986" customWidth="1"/>
    <col min="11012" max="11012" width="13.7109375" style="986" customWidth="1"/>
    <col min="11013" max="11013" width="21" style="986" customWidth="1"/>
    <col min="11014" max="11015" width="15.7109375" style="986" customWidth="1"/>
    <col min="11016" max="11259" width="9.140625" style="986"/>
    <col min="11260" max="11260" width="5.7109375" style="986" customWidth="1"/>
    <col min="11261" max="11261" width="37.7109375" style="986" customWidth="1"/>
    <col min="11262" max="11262" width="15.7109375" style="986" customWidth="1"/>
    <col min="11263" max="11263" width="12.28515625" style="986" customWidth="1"/>
    <col min="11264" max="11266" width="15.7109375" style="986" customWidth="1"/>
    <col min="11267" max="11267" width="30.7109375" style="986" customWidth="1"/>
    <col min="11268" max="11268" width="13.7109375" style="986" customWidth="1"/>
    <col min="11269" max="11269" width="21" style="986" customWidth="1"/>
    <col min="11270" max="11271" width="15.7109375" style="986" customWidth="1"/>
    <col min="11272" max="11515" width="9.140625" style="986"/>
    <col min="11516" max="11516" width="5.7109375" style="986" customWidth="1"/>
    <col min="11517" max="11517" width="37.7109375" style="986" customWidth="1"/>
    <col min="11518" max="11518" width="15.7109375" style="986" customWidth="1"/>
    <col min="11519" max="11519" width="12.28515625" style="986" customWidth="1"/>
    <col min="11520" max="11522" width="15.7109375" style="986" customWidth="1"/>
    <col min="11523" max="11523" width="30.7109375" style="986" customWidth="1"/>
    <col min="11524" max="11524" width="13.7109375" style="986" customWidth="1"/>
    <col min="11525" max="11525" width="21" style="986" customWidth="1"/>
    <col min="11526" max="11527" width="15.7109375" style="986" customWidth="1"/>
    <col min="11528" max="11771" width="9.140625" style="986"/>
    <col min="11772" max="11772" width="5.7109375" style="986" customWidth="1"/>
    <col min="11773" max="11773" width="37.7109375" style="986" customWidth="1"/>
    <col min="11774" max="11774" width="15.7109375" style="986" customWidth="1"/>
    <col min="11775" max="11775" width="12.28515625" style="986" customWidth="1"/>
    <col min="11776" max="11778" width="15.7109375" style="986" customWidth="1"/>
    <col min="11779" max="11779" width="30.7109375" style="986" customWidth="1"/>
    <col min="11780" max="11780" width="13.7109375" style="986" customWidth="1"/>
    <col min="11781" max="11781" width="21" style="986" customWidth="1"/>
    <col min="11782" max="11783" width="15.7109375" style="986" customWidth="1"/>
    <col min="11784" max="12027" width="9.140625" style="986"/>
    <col min="12028" max="12028" width="5.7109375" style="986" customWidth="1"/>
    <col min="12029" max="12029" width="37.7109375" style="986" customWidth="1"/>
    <col min="12030" max="12030" width="15.7109375" style="986" customWidth="1"/>
    <col min="12031" max="12031" width="12.28515625" style="986" customWidth="1"/>
    <col min="12032" max="12034" width="15.7109375" style="986" customWidth="1"/>
    <col min="12035" max="12035" width="30.7109375" style="986" customWidth="1"/>
    <col min="12036" max="12036" width="13.7109375" style="986" customWidth="1"/>
    <col min="12037" max="12037" width="21" style="986" customWidth="1"/>
    <col min="12038" max="12039" width="15.7109375" style="986" customWidth="1"/>
    <col min="12040" max="12283" width="9.140625" style="986"/>
    <col min="12284" max="12284" width="5.7109375" style="986" customWidth="1"/>
    <col min="12285" max="12285" width="37.7109375" style="986" customWidth="1"/>
    <col min="12286" max="12286" width="15.7109375" style="986" customWidth="1"/>
    <col min="12287" max="12287" width="12.28515625" style="986" customWidth="1"/>
    <col min="12288" max="12290" width="15.7109375" style="986" customWidth="1"/>
    <col min="12291" max="12291" width="30.7109375" style="986" customWidth="1"/>
    <col min="12292" max="12292" width="13.7109375" style="986" customWidth="1"/>
    <col min="12293" max="12293" width="21" style="986" customWidth="1"/>
    <col min="12294" max="12295" width="15.7109375" style="986" customWidth="1"/>
    <col min="12296" max="12539" width="9.140625" style="986"/>
    <col min="12540" max="12540" width="5.7109375" style="986" customWidth="1"/>
    <col min="12541" max="12541" width="37.7109375" style="986" customWidth="1"/>
    <col min="12542" max="12542" width="15.7109375" style="986" customWidth="1"/>
    <col min="12543" max="12543" width="12.28515625" style="986" customWidth="1"/>
    <col min="12544" max="12546" width="15.7109375" style="986" customWidth="1"/>
    <col min="12547" max="12547" width="30.7109375" style="986" customWidth="1"/>
    <col min="12548" max="12548" width="13.7109375" style="986" customWidth="1"/>
    <col min="12549" max="12549" width="21" style="986" customWidth="1"/>
    <col min="12550" max="12551" width="15.7109375" style="986" customWidth="1"/>
    <col min="12552" max="12795" width="9.140625" style="986"/>
    <col min="12796" max="12796" width="5.7109375" style="986" customWidth="1"/>
    <col min="12797" max="12797" width="37.7109375" style="986" customWidth="1"/>
    <col min="12798" max="12798" width="15.7109375" style="986" customWidth="1"/>
    <col min="12799" max="12799" width="12.28515625" style="986" customWidth="1"/>
    <col min="12800" max="12802" width="15.7109375" style="986" customWidth="1"/>
    <col min="12803" max="12803" width="30.7109375" style="986" customWidth="1"/>
    <col min="12804" max="12804" width="13.7109375" style="986" customWidth="1"/>
    <col min="12805" max="12805" width="21" style="986" customWidth="1"/>
    <col min="12806" max="12807" width="15.7109375" style="986" customWidth="1"/>
    <col min="12808" max="13051" width="9.140625" style="986"/>
    <col min="13052" max="13052" width="5.7109375" style="986" customWidth="1"/>
    <col min="13053" max="13053" width="37.7109375" style="986" customWidth="1"/>
    <col min="13054" max="13054" width="15.7109375" style="986" customWidth="1"/>
    <col min="13055" max="13055" width="12.28515625" style="986" customWidth="1"/>
    <col min="13056" max="13058" width="15.7109375" style="986" customWidth="1"/>
    <col min="13059" max="13059" width="30.7109375" style="986" customWidth="1"/>
    <col min="13060" max="13060" width="13.7109375" style="986" customWidth="1"/>
    <col min="13061" max="13061" width="21" style="986" customWidth="1"/>
    <col min="13062" max="13063" width="15.7109375" style="986" customWidth="1"/>
    <col min="13064" max="13307" width="9.140625" style="986"/>
    <col min="13308" max="13308" width="5.7109375" style="986" customWidth="1"/>
    <col min="13309" max="13309" width="37.7109375" style="986" customWidth="1"/>
    <col min="13310" max="13310" width="15.7109375" style="986" customWidth="1"/>
    <col min="13311" max="13311" width="12.28515625" style="986" customWidth="1"/>
    <col min="13312" max="13314" width="15.7109375" style="986" customWidth="1"/>
    <col min="13315" max="13315" width="30.7109375" style="986" customWidth="1"/>
    <col min="13316" max="13316" width="13.7109375" style="986" customWidth="1"/>
    <col min="13317" max="13317" width="21" style="986" customWidth="1"/>
    <col min="13318" max="13319" width="15.7109375" style="986" customWidth="1"/>
    <col min="13320" max="13563" width="9.140625" style="986"/>
    <col min="13564" max="13564" width="5.7109375" style="986" customWidth="1"/>
    <col min="13565" max="13565" width="37.7109375" style="986" customWidth="1"/>
    <col min="13566" max="13566" width="15.7109375" style="986" customWidth="1"/>
    <col min="13567" max="13567" width="12.28515625" style="986" customWidth="1"/>
    <col min="13568" max="13570" width="15.7109375" style="986" customWidth="1"/>
    <col min="13571" max="13571" width="30.7109375" style="986" customWidth="1"/>
    <col min="13572" max="13572" width="13.7109375" style="986" customWidth="1"/>
    <col min="13573" max="13573" width="21" style="986" customWidth="1"/>
    <col min="13574" max="13575" width="15.7109375" style="986" customWidth="1"/>
    <col min="13576" max="13819" width="9.140625" style="986"/>
    <col min="13820" max="13820" width="5.7109375" style="986" customWidth="1"/>
    <col min="13821" max="13821" width="37.7109375" style="986" customWidth="1"/>
    <col min="13822" max="13822" width="15.7109375" style="986" customWidth="1"/>
    <col min="13823" max="13823" width="12.28515625" style="986" customWidth="1"/>
    <col min="13824" max="13826" width="15.7109375" style="986" customWidth="1"/>
    <col min="13827" max="13827" width="30.7109375" style="986" customWidth="1"/>
    <col min="13828" max="13828" width="13.7109375" style="986" customWidth="1"/>
    <col min="13829" max="13829" width="21" style="986" customWidth="1"/>
    <col min="13830" max="13831" width="15.7109375" style="986" customWidth="1"/>
    <col min="13832" max="14075" width="9.140625" style="986"/>
    <col min="14076" max="14076" width="5.7109375" style="986" customWidth="1"/>
    <col min="14077" max="14077" width="37.7109375" style="986" customWidth="1"/>
    <col min="14078" max="14078" width="15.7109375" style="986" customWidth="1"/>
    <col min="14079" max="14079" width="12.28515625" style="986" customWidth="1"/>
    <col min="14080" max="14082" width="15.7109375" style="986" customWidth="1"/>
    <col min="14083" max="14083" width="30.7109375" style="986" customWidth="1"/>
    <col min="14084" max="14084" width="13.7109375" style="986" customWidth="1"/>
    <col min="14085" max="14085" width="21" style="986" customWidth="1"/>
    <col min="14086" max="14087" width="15.7109375" style="986" customWidth="1"/>
    <col min="14088" max="14331" width="9.140625" style="986"/>
    <col min="14332" max="14332" width="5.7109375" style="986" customWidth="1"/>
    <col min="14333" max="14333" width="37.7109375" style="986" customWidth="1"/>
    <col min="14334" max="14334" width="15.7109375" style="986" customWidth="1"/>
    <col min="14335" max="14335" width="12.28515625" style="986" customWidth="1"/>
    <col min="14336" max="14338" width="15.7109375" style="986" customWidth="1"/>
    <col min="14339" max="14339" width="30.7109375" style="986" customWidth="1"/>
    <col min="14340" max="14340" width="13.7109375" style="986" customWidth="1"/>
    <col min="14341" max="14341" width="21" style="986" customWidth="1"/>
    <col min="14342" max="14343" width="15.7109375" style="986" customWidth="1"/>
    <col min="14344" max="14587" width="9.140625" style="986"/>
    <col min="14588" max="14588" width="5.7109375" style="986" customWidth="1"/>
    <col min="14589" max="14589" width="37.7109375" style="986" customWidth="1"/>
    <col min="14590" max="14590" width="15.7109375" style="986" customWidth="1"/>
    <col min="14591" max="14591" width="12.28515625" style="986" customWidth="1"/>
    <col min="14592" max="14594" width="15.7109375" style="986" customWidth="1"/>
    <col min="14595" max="14595" width="30.7109375" style="986" customWidth="1"/>
    <col min="14596" max="14596" width="13.7109375" style="986" customWidth="1"/>
    <col min="14597" max="14597" width="21" style="986" customWidth="1"/>
    <col min="14598" max="14599" width="15.7109375" style="986" customWidth="1"/>
    <col min="14600" max="14843" width="9.140625" style="986"/>
    <col min="14844" max="14844" width="5.7109375" style="986" customWidth="1"/>
    <col min="14845" max="14845" width="37.7109375" style="986" customWidth="1"/>
    <col min="14846" max="14846" width="15.7109375" style="986" customWidth="1"/>
    <col min="14847" max="14847" width="12.28515625" style="986" customWidth="1"/>
    <col min="14848" max="14850" width="15.7109375" style="986" customWidth="1"/>
    <col min="14851" max="14851" width="30.7109375" style="986" customWidth="1"/>
    <col min="14852" max="14852" width="13.7109375" style="986" customWidth="1"/>
    <col min="14853" max="14853" width="21" style="986" customWidth="1"/>
    <col min="14854" max="14855" width="15.7109375" style="986" customWidth="1"/>
    <col min="14856" max="15099" width="9.140625" style="986"/>
    <col min="15100" max="15100" width="5.7109375" style="986" customWidth="1"/>
    <col min="15101" max="15101" width="37.7109375" style="986" customWidth="1"/>
    <col min="15102" max="15102" width="15.7109375" style="986" customWidth="1"/>
    <col min="15103" max="15103" width="12.28515625" style="986" customWidth="1"/>
    <col min="15104" max="15106" width="15.7109375" style="986" customWidth="1"/>
    <col min="15107" max="15107" width="30.7109375" style="986" customWidth="1"/>
    <col min="15108" max="15108" width="13.7109375" style="986" customWidth="1"/>
    <col min="15109" max="15109" width="21" style="986" customWidth="1"/>
    <col min="15110" max="15111" width="15.7109375" style="986" customWidth="1"/>
    <col min="15112" max="15355" width="9.140625" style="986"/>
    <col min="15356" max="15356" width="5.7109375" style="986" customWidth="1"/>
    <col min="15357" max="15357" width="37.7109375" style="986" customWidth="1"/>
    <col min="15358" max="15358" width="15.7109375" style="986" customWidth="1"/>
    <col min="15359" max="15359" width="12.28515625" style="986" customWidth="1"/>
    <col min="15360" max="15362" width="15.7109375" style="986" customWidth="1"/>
    <col min="15363" max="15363" width="30.7109375" style="986" customWidth="1"/>
    <col min="15364" max="15364" width="13.7109375" style="986" customWidth="1"/>
    <col min="15365" max="15365" width="21" style="986" customWidth="1"/>
    <col min="15366" max="15367" width="15.7109375" style="986" customWidth="1"/>
    <col min="15368" max="15611" width="9.140625" style="986"/>
    <col min="15612" max="15612" width="5.7109375" style="986" customWidth="1"/>
    <col min="15613" max="15613" width="37.7109375" style="986" customWidth="1"/>
    <col min="15614" max="15614" width="15.7109375" style="986" customWidth="1"/>
    <col min="15615" max="15615" width="12.28515625" style="986" customWidth="1"/>
    <col min="15616" max="15618" width="15.7109375" style="986" customWidth="1"/>
    <col min="15619" max="15619" width="30.7109375" style="986" customWidth="1"/>
    <col min="15620" max="15620" width="13.7109375" style="986" customWidth="1"/>
    <col min="15621" max="15621" width="21" style="986" customWidth="1"/>
    <col min="15622" max="15623" width="15.7109375" style="986" customWidth="1"/>
    <col min="15624" max="15867" width="9.140625" style="986"/>
    <col min="15868" max="15868" width="5.7109375" style="986" customWidth="1"/>
    <col min="15869" max="15869" width="37.7109375" style="986" customWidth="1"/>
    <col min="15870" max="15870" width="15.7109375" style="986" customWidth="1"/>
    <col min="15871" max="15871" width="12.28515625" style="986" customWidth="1"/>
    <col min="15872" max="15874" width="15.7109375" style="986" customWidth="1"/>
    <col min="15875" max="15875" width="30.7109375" style="986" customWidth="1"/>
    <col min="15876" max="15876" width="13.7109375" style="986" customWidth="1"/>
    <col min="15877" max="15877" width="21" style="986" customWidth="1"/>
    <col min="15878" max="15879" width="15.7109375" style="986" customWidth="1"/>
    <col min="15880" max="16123" width="9.140625" style="986"/>
    <col min="16124" max="16124" width="5.7109375" style="986" customWidth="1"/>
    <col min="16125" max="16125" width="37.7109375" style="986" customWidth="1"/>
    <col min="16126" max="16126" width="15.7109375" style="986" customWidth="1"/>
    <col min="16127" max="16127" width="12.28515625" style="986" customWidth="1"/>
    <col min="16128" max="16130" width="15.7109375" style="986" customWidth="1"/>
    <col min="16131" max="16131" width="30.7109375" style="986" customWidth="1"/>
    <col min="16132" max="16132" width="13.7109375" style="986" customWidth="1"/>
    <col min="16133" max="16133" width="21" style="986" customWidth="1"/>
    <col min="16134" max="16135" width="15.7109375" style="986" customWidth="1"/>
    <col min="16136" max="16384" width="9.140625" style="986"/>
  </cols>
  <sheetData>
    <row r="1" spans="1:13" ht="18.75" x14ac:dyDescent="0.3">
      <c r="A1" s="988"/>
      <c r="B1" s="988"/>
      <c r="C1" s="988"/>
      <c r="D1" s="988"/>
      <c r="E1" s="988"/>
      <c r="F1" s="988"/>
      <c r="G1" s="987" t="s">
        <v>2168</v>
      </c>
    </row>
    <row r="2" spans="1:13" ht="18.75" x14ac:dyDescent="0.3">
      <c r="A2" s="2895" t="s">
        <v>1661</v>
      </c>
      <c r="B2" s="2895"/>
      <c r="C2" s="2895"/>
      <c r="D2" s="2895"/>
      <c r="E2" s="2895"/>
      <c r="F2" s="2895"/>
      <c r="G2" s="2895"/>
    </row>
    <row r="3" spans="1:13" ht="18.75" x14ac:dyDescent="0.3">
      <c r="A3" s="2895" t="s">
        <v>2169</v>
      </c>
      <c r="B3" s="2895"/>
      <c r="C3" s="2895"/>
      <c r="D3" s="2895"/>
      <c r="E3" s="2895"/>
      <c r="F3" s="2895"/>
      <c r="G3" s="2895"/>
    </row>
    <row r="4" spans="1:13" ht="18.75" x14ac:dyDescent="0.3">
      <c r="A4" s="2895" t="s">
        <v>1635</v>
      </c>
      <c r="B4" s="2895"/>
      <c r="C4" s="2895"/>
      <c r="D4" s="2895"/>
      <c r="E4" s="2895"/>
      <c r="F4" s="2895"/>
      <c r="G4" s="2895"/>
    </row>
    <row r="5" spans="1:13" ht="12.75" customHeight="1" x14ac:dyDescent="0.25"/>
    <row r="6" spans="1:13" ht="161.25" customHeight="1" x14ac:dyDescent="0.25">
      <c r="A6" s="1425" t="s">
        <v>1</v>
      </c>
      <c r="B6" s="1425" t="s">
        <v>1795</v>
      </c>
      <c r="C6" s="1425" t="s">
        <v>1663</v>
      </c>
      <c r="D6" s="1425" t="s">
        <v>1785</v>
      </c>
      <c r="E6" s="1425" t="s">
        <v>1712</v>
      </c>
      <c r="F6" s="1425" t="s">
        <v>1796</v>
      </c>
      <c r="G6" s="1425" t="s">
        <v>1713</v>
      </c>
    </row>
    <row r="7" spans="1:13" ht="18.75" x14ac:dyDescent="0.3">
      <c r="A7" s="1426">
        <v>1</v>
      </c>
      <c r="B7" s="1426">
        <v>2</v>
      </c>
      <c r="C7" s="1426">
        <v>3</v>
      </c>
      <c r="D7" s="1426">
        <v>4</v>
      </c>
      <c r="E7" s="1426">
        <v>5</v>
      </c>
      <c r="F7" s="1426">
        <v>6</v>
      </c>
      <c r="G7" s="1426">
        <v>7</v>
      </c>
    </row>
    <row r="8" spans="1:13" ht="19.5" customHeight="1" x14ac:dyDescent="0.25">
      <c r="A8" s="2896" t="s">
        <v>2170</v>
      </c>
      <c r="B8" s="2896"/>
      <c r="C8" s="2896"/>
      <c r="D8" s="2896"/>
      <c r="E8" s="2896"/>
      <c r="F8" s="2896"/>
      <c r="G8" s="2896"/>
    </row>
    <row r="9" spans="1:13" ht="366" customHeight="1" x14ac:dyDescent="0.25">
      <c r="A9" s="1427" t="s">
        <v>10</v>
      </c>
      <c r="B9" s="1428" t="s">
        <v>2171</v>
      </c>
      <c r="C9" s="1425" t="s">
        <v>2172</v>
      </c>
      <c r="D9" s="1429">
        <v>0</v>
      </c>
      <c r="E9" s="1430">
        <v>0.24</v>
      </c>
      <c r="F9" s="1157">
        <v>6.25</v>
      </c>
      <c r="G9" s="1431" t="s">
        <v>2173</v>
      </c>
      <c r="H9" s="1432"/>
      <c r="I9" s="1433"/>
      <c r="M9" s="1434"/>
    </row>
    <row r="10" spans="1:13" ht="304.5" customHeight="1" x14ac:dyDescent="0.25">
      <c r="A10" s="1427" t="s">
        <v>11</v>
      </c>
      <c r="B10" s="1428" t="s">
        <v>2174</v>
      </c>
      <c r="C10" s="1425" t="s">
        <v>2175</v>
      </c>
      <c r="D10" s="1435">
        <v>30</v>
      </c>
      <c r="E10" s="1436">
        <v>25</v>
      </c>
      <c r="F10" s="1157">
        <v>26</v>
      </c>
      <c r="G10" s="1431" t="s">
        <v>2176</v>
      </c>
      <c r="H10" s="1432"/>
    </row>
    <row r="11" spans="1:13" x14ac:dyDescent="0.25">
      <c r="C11" s="999"/>
      <c r="D11" s="1437"/>
      <c r="E11" s="1437"/>
      <c r="F11" s="1437"/>
    </row>
  </sheetData>
  <mergeCells count="4">
    <mergeCell ref="A2:G2"/>
    <mergeCell ref="A3:G3"/>
    <mergeCell ref="A4:G4"/>
    <mergeCell ref="A8:G8"/>
  </mergeCells>
  <pageMargins left="0.78740157480314965" right="0.39370078740157483" top="0.78740157480314965" bottom="0.78740157480314965" header="0.51181102362204722" footer="0.39370078740157483"/>
  <pageSetup paperSize="9" scale="62" firstPageNumber="116" orientation="landscape" useFirstPageNumber="1" r:id="rId1"/>
  <headerFooter>
    <oddFooter>&amp;R&amp;"Times New Roman,обычный"&amp;14&amp;P</oddFooter>
  </headerFooter>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95"/>
  <sheetViews>
    <sheetView topLeftCell="A37" zoomScale="60" zoomScaleNormal="60" zoomScaleSheetLayoutView="70" zoomScalePageLayoutView="70" workbookViewId="0">
      <selection activeCell="L44" sqref="L44"/>
    </sheetView>
  </sheetViews>
  <sheetFormatPr defaultColWidth="11.42578125" defaultRowHeight="18.75" x14ac:dyDescent="0.25"/>
  <cols>
    <col min="1" max="1" width="8.7109375" style="354" customWidth="1"/>
    <col min="2" max="2" width="45.7109375" style="355" customWidth="1"/>
    <col min="3" max="3" width="15.7109375" style="355" customWidth="1"/>
    <col min="4" max="5" width="17.7109375" style="356" customWidth="1"/>
    <col min="6" max="6" width="12.7109375" style="356" customWidth="1"/>
    <col min="7" max="7" width="35.7109375" style="353" customWidth="1"/>
    <col min="8" max="8" width="17.7109375" style="356" customWidth="1"/>
    <col min="9" max="9" width="12.7109375" style="356" customWidth="1"/>
    <col min="10" max="10" width="30.7109375" style="353" customWidth="1"/>
    <col min="11" max="11" width="40.42578125" style="5" customWidth="1"/>
    <col min="12" max="256" width="11.42578125" style="5"/>
    <col min="257" max="257" width="8.7109375" style="5" customWidth="1"/>
    <col min="258" max="258" width="45.7109375" style="5" customWidth="1"/>
    <col min="259" max="259" width="15.7109375" style="5" customWidth="1"/>
    <col min="260" max="261" width="17.7109375" style="5" customWidth="1"/>
    <col min="262" max="262" width="15.28515625" style="5" customWidth="1"/>
    <col min="263" max="263" width="35.7109375" style="5" customWidth="1"/>
    <col min="264" max="264" width="17.7109375" style="5" customWidth="1"/>
    <col min="265" max="265" width="15.28515625" style="5" customWidth="1"/>
    <col min="266" max="266" width="30.7109375" style="5" customWidth="1"/>
    <col min="267" max="267" width="40.42578125" style="5" customWidth="1"/>
    <col min="268" max="512" width="11.42578125" style="5"/>
    <col min="513" max="513" width="8.7109375" style="5" customWidth="1"/>
    <col min="514" max="514" width="45.7109375" style="5" customWidth="1"/>
    <col min="515" max="515" width="15.7109375" style="5" customWidth="1"/>
    <col min="516" max="517" width="17.7109375" style="5" customWidth="1"/>
    <col min="518" max="518" width="15.28515625" style="5" customWidth="1"/>
    <col min="519" max="519" width="35.7109375" style="5" customWidth="1"/>
    <col min="520" max="520" width="17.7109375" style="5" customWidth="1"/>
    <col min="521" max="521" width="15.28515625" style="5" customWidth="1"/>
    <col min="522" max="522" width="30.7109375" style="5" customWidth="1"/>
    <col min="523" max="523" width="40.42578125" style="5" customWidth="1"/>
    <col min="524" max="768" width="11.42578125" style="5"/>
    <col min="769" max="769" width="8.7109375" style="5" customWidth="1"/>
    <col min="770" max="770" width="45.7109375" style="5" customWidth="1"/>
    <col min="771" max="771" width="15.7109375" style="5" customWidth="1"/>
    <col min="772" max="773" width="17.7109375" style="5" customWidth="1"/>
    <col min="774" max="774" width="15.28515625" style="5" customWidth="1"/>
    <col min="775" max="775" width="35.7109375" style="5" customWidth="1"/>
    <col min="776" max="776" width="17.7109375" style="5" customWidth="1"/>
    <col min="777" max="777" width="15.28515625" style="5" customWidth="1"/>
    <col min="778" max="778" width="30.7109375" style="5" customWidth="1"/>
    <col min="779" max="779" width="40.42578125" style="5" customWidth="1"/>
    <col min="780" max="1024" width="11.42578125" style="5"/>
    <col min="1025" max="1025" width="8.7109375" style="5" customWidth="1"/>
    <col min="1026" max="1026" width="45.7109375" style="5" customWidth="1"/>
    <col min="1027" max="1027" width="15.7109375" style="5" customWidth="1"/>
    <col min="1028" max="1029" width="17.7109375" style="5" customWidth="1"/>
    <col min="1030" max="1030" width="15.28515625" style="5" customWidth="1"/>
    <col min="1031" max="1031" width="35.7109375" style="5" customWidth="1"/>
    <col min="1032" max="1032" width="17.7109375" style="5" customWidth="1"/>
    <col min="1033" max="1033" width="15.28515625" style="5" customWidth="1"/>
    <col min="1034" max="1034" width="30.7109375" style="5" customWidth="1"/>
    <col min="1035" max="1035" width="40.42578125" style="5" customWidth="1"/>
    <col min="1036" max="1280" width="11.42578125" style="5"/>
    <col min="1281" max="1281" width="8.7109375" style="5" customWidth="1"/>
    <col min="1282" max="1282" width="45.7109375" style="5" customWidth="1"/>
    <col min="1283" max="1283" width="15.7109375" style="5" customWidth="1"/>
    <col min="1284" max="1285" width="17.7109375" style="5" customWidth="1"/>
    <col min="1286" max="1286" width="15.28515625" style="5" customWidth="1"/>
    <col min="1287" max="1287" width="35.7109375" style="5" customWidth="1"/>
    <col min="1288" max="1288" width="17.7109375" style="5" customWidth="1"/>
    <col min="1289" max="1289" width="15.28515625" style="5" customWidth="1"/>
    <col min="1290" max="1290" width="30.7109375" style="5" customWidth="1"/>
    <col min="1291" max="1291" width="40.42578125" style="5" customWidth="1"/>
    <col min="1292" max="1536" width="11.42578125" style="5"/>
    <col min="1537" max="1537" width="8.7109375" style="5" customWidth="1"/>
    <col min="1538" max="1538" width="45.7109375" style="5" customWidth="1"/>
    <col min="1539" max="1539" width="15.7109375" style="5" customWidth="1"/>
    <col min="1540" max="1541" width="17.7109375" style="5" customWidth="1"/>
    <col min="1542" max="1542" width="15.28515625" style="5" customWidth="1"/>
    <col min="1543" max="1543" width="35.7109375" style="5" customWidth="1"/>
    <col min="1544" max="1544" width="17.7109375" style="5" customWidth="1"/>
    <col min="1545" max="1545" width="15.28515625" style="5" customWidth="1"/>
    <col min="1546" max="1546" width="30.7109375" style="5" customWidth="1"/>
    <col min="1547" max="1547" width="40.42578125" style="5" customWidth="1"/>
    <col min="1548" max="1792" width="11.42578125" style="5"/>
    <col min="1793" max="1793" width="8.7109375" style="5" customWidth="1"/>
    <col min="1794" max="1794" width="45.7109375" style="5" customWidth="1"/>
    <col min="1795" max="1795" width="15.7109375" style="5" customWidth="1"/>
    <col min="1796" max="1797" width="17.7109375" style="5" customWidth="1"/>
    <col min="1798" max="1798" width="15.28515625" style="5" customWidth="1"/>
    <col min="1799" max="1799" width="35.7109375" style="5" customWidth="1"/>
    <col min="1800" max="1800" width="17.7109375" style="5" customWidth="1"/>
    <col min="1801" max="1801" width="15.28515625" style="5" customWidth="1"/>
    <col min="1802" max="1802" width="30.7109375" style="5" customWidth="1"/>
    <col min="1803" max="1803" width="40.42578125" style="5" customWidth="1"/>
    <col min="1804" max="2048" width="11.42578125" style="5"/>
    <col min="2049" max="2049" width="8.7109375" style="5" customWidth="1"/>
    <col min="2050" max="2050" width="45.7109375" style="5" customWidth="1"/>
    <col min="2051" max="2051" width="15.7109375" style="5" customWidth="1"/>
    <col min="2052" max="2053" width="17.7109375" style="5" customWidth="1"/>
    <col min="2054" max="2054" width="15.28515625" style="5" customWidth="1"/>
    <col min="2055" max="2055" width="35.7109375" style="5" customWidth="1"/>
    <col min="2056" max="2056" width="17.7109375" style="5" customWidth="1"/>
    <col min="2057" max="2057" width="15.28515625" style="5" customWidth="1"/>
    <col min="2058" max="2058" width="30.7109375" style="5" customWidth="1"/>
    <col min="2059" max="2059" width="40.42578125" style="5" customWidth="1"/>
    <col min="2060" max="2304" width="11.42578125" style="5"/>
    <col min="2305" max="2305" width="8.7109375" style="5" customWidth="1"/>
    <col min="2306" max="2306" width="45.7109375" style="5" customWidth="1"/>
    <col min="2307" max="2307" width="15.7109375" style="5" customWidth="1"/>
    <col min="2308" max="2309" width="17.7109375" style="5" customWidth="1"/>
    <col min="2310" max="2310" width="15.28515625" style="5" customWidth="1"/>
    <col min="2311" max="2311" width="35.7109375" style="5" customWidth="1"/>
    <col min="2312" max="2312" width="17.7109375" style="5" customWidth="1"/>
    <col min="2313" max="2313" width="15.28515625" style="5" customWidth="1"/>
    <col min="2314" max="2314" width="30.7109375" style="5" customWidth="1"/>
    <col min="2315" max="2315" width="40.42578125" style="5" customWidth="1"/>
    <col min="2316" max="2560" width="11.42578125" style="5"/>
    <col min="2561" max="2561" width="8.7109375" style="5" customWidth="1"/>
    <col min="2562" max="2562" width="45.7109375" style="5" customWidth="1"/>
    <col min="2563" max="2563" width="15.7109375" style="5" customWidth="1"/>
    <col min="2564" max="2565" width="17.7109375" style="5" customWidth="1"/>
    <col min="2566" max="2566" width="15.28515625" style="5" customWidth="1"/>
    <col min="2567" max="2567" width="35.7109375" style="5" customWidth="1"/>
    <col min="2568" max="2568" width="17.7109375" style="5" customWidth="1"/>
    <col min="2569" max="2569" width="15.28515625" style="5" customWidth="1"/>
    <col min="2570" max="2570" width="30.7109375" style="5" customWidth="1"/>
    <col min="2571" max="2571" width="40.42578125" style="5" customWidth="1"/>
    <col min="2572" max="2816" width="11.42578125" style="5"/>
    <col min="2817" max="2817" width="8.7109375" style="5" customWidth="1"/>
    <col min="2818" max="2818" width="45.7109375" style="5" customWidth="1"/>
    <col min="2819" max="2819" width="15.7109375" style="5" customWidth="1"/>
    <col min="2820" max="2821" width="17.7109375" style="5" customWidth="1"/>
    <col min="2822" max="2822" width="15.28515625" style="5" customWidth="1"/>
    <col min="2823" max="2823" width="35.7109375" style="5" customWidth="1"/>
    <col min="2824" max="2824" width="17.7109375" style="5" customWidth="1"/>
    <col min="2825" max="2825" width="15.28515625" style="5" customWidth="1"/>
    <col min="2826" max="2826" width="30.7109375" style="5" customWidth="1"/>
    <col min="2827" max="2827" width="40.42578125" style="5" customWidth="1"/>
    <col min="2828" max="3072" width="11.42578125" style="5"/>
    <col min="3073" max="3073" width="8.7109375" style="5" customWidth="1"/>
    <col min="3074" max="3074" width="45.7109375" style="5" customWidth="1"/>
    <col min="3075" max="3075" width="15.7109375" style="5" customWidth="1"/>
    <col min="3076" max="3077" width="17.7109375" style="5" customWidth="1"/>
    <col min="3078" max="3078" width="15.28515625" style="5" customWidth="1"/>
    <col min="3079" max="3079" width="35.7109375" style="5" customWidth="1"/>
    <col min="3080" max="3080" width="17.7109375" style="5" customWidth="1"/>
    <col min="3081" max="3081" width="15.28515625" style="5" customWidth="1"/>
    <col min="3082" max="3082" width="30.7109375" style="5" customWidth="1"/>
    <col min="3083" max="3083" width="40.42578125" style="5" customWidth="1"/>
    <col min="3084" max="3328" width="11.42578125" style="5"/>
    <col min="3329" max="3329" width="8.7109375" style="5" customWidth="1"/>
    <col min="3330" max="3330" width="45.7109375" style="5" customWidth="1"/>
    <col min="3331" max="3331" width="15.7109375" style="5" customWidth="1"/>
    <col min="3332" max="3333" width="17.7109375" style="5" customWidth="1"/>
    <col min="3334" max="3334" width="15.28515625" style="5" customWidth="1"/>
    <col min="3335" max="3335" width="35.7109375" style="5" customWidth="1"/>
    <col min="3336" max="3336" width="17.7109375" style="5" customWidth="1"/>
    <col min="3337" max="3337" width="15.28515625" style="5" customWidth="1"/>
    <col min="3338" max="3338" width="30.7109375" style="5" customWidth="1"/>
    <col min="3339" max="3339" width="40.42578125" style="5" customWidth="1"/>
    <col min="3340" max="3584" width="11.42578125" style="5"/>
    <col min="3585" max="3585" width="8.7109375" style="5" customWidth="1"/>
    <col min="3586" max="3586" width="45.7109375" style="5" customWidth="1"/>
    <col min="3587" max="3587" width="15.7109375" style="5" customWidth="1"/>
    <col min="3588" max="3589" width="17.7109375" style="5" customWidth="1"/>
    <col min="3590" max="3590" width="15.28515625" style="5" customWidth="1"/>
    <col min="3591" max="3591" width="35.7109375" style="5" customWidth="1"/>
    <col min="3592" max="3592" width="17.7109375" style="5" customWidth="1"/>
    <col min="3593" max="3593" width="15.28515625" style="5" customWidth="1"/>
    <col min="3594" max="3594" width="30.7109375" style="5" customWidth="1"/>
    <col min="3595" max="3595" width="40.42578125" style="5" customWidth="1"/>
    <col min="3596" max="3840" width="11.42578125" style="5"/>
    <col min="3841" max="3841" width="8.7109375" style="5" customWidth="1"/>
    <col min="3842" max="3842" width="45.7109375" style="5" customWidth="1"/>
    <col min="3843" max="3843" width="15.7109375" style="5" customWidth="1"/>
    <col min="3844" max="3845" width="17.7109375" style="5" customWidth="1"/>
    <col min="3846" max="3846" width="15.28515625" style="5" customWidth="1"/>
    <col min="3847" max="3847" width="35.7109375" style="5" customWidth="1"/>
    <col min="3848" max="3848" width="17.7109375" style="5" customWidth="1"/>
    <col min="3849" max="3849" width="15.28515625" style="5" customWidth="1"/>
    <col min="3850" max="3850" width="30.7109375" style="5" customWidth="1"/>
    <col min="3851" max="3851" width="40.42578125" style="5" customWidth="1"/>
    <col min="3852" max="4096" width="11.42578125" style="5"/>
    <col min="4097" max="4097" width="8.7109375" style="5" customWidth="1"/>
    <col min="4098" max="4098" width="45.7109375" style="5" customWidth="1"/>
    <col min="4099" max="4099" width="15.7109375" style="5" customWidth="1"/>
    <col min="4100" max="4101" width="17.7109375" style="5" customWidth="1"/>
    <col min="4102" max="4102" width="15.28515625" style="5" customWidth="1"/>
    <col min="4103" max="4103" width="35.7109375" style="5" customWidth="1"/>
    <col min="4104" max="4104" width="17.7109375" style="5" customWidth="1"/>
    <col min="4105" max="4105" width="15.28515625" style="5" customWidth="1"/>
    <col min="4106" max="4106" width="30.7109375" style="5" customWidth="1"/>
    <col min="4107" max="4107" width="40.42578125" style="5" customWidth="1"/>
    <col min="4108" max="4352" width="11.42578125" style="5"/>
    <col min="4353" max="4353" width="8.7109375" style="5" customWidth="1"/>
    <col min="4354" max="4354" width="45.7109375" style="5" customWidth="1"/>
    <col min="4355" max="4355" width="15.7109375" style="5" customWidth="1"/>
    <col min="4356" max="4357" width="17.7109375" style="5" customWidth="1"/>
    <col min="4358" max="4358" width="15.28515625" style="5" customWidth="1"/>
    <col min="4359" max="4359" width="35.7109375" style="5" customWidth="1"/>
    <col min="4360" max="4360" width="17.7109375" style="5" customWidth="1"/>
    <col min="4361" max="4361" width="15.28515625" style="5" customWidth="1"/>
    <col min="4362" max="4362" width="30.7109375" style="5" customWidth="1"/>
    <col min="4363" max="4363" width="40.42578125" style="5" customWidth="1"/>
    <col min="4364" max="4608" width="11.42578125" style="5"/>
    <col min="4609" max="4609" width="8.7109375" style="5" customWidth="1"/>
    <col min="4610" max="4610" width="45.7109375" style="5" customWidth="1"/>
    <col min="4611" max="4611" width="15.7109375" style="5" customWidth="1"/>
    <col min="4612" max="4613" width="17.7109375" style="5" customWidth="1"/>
    <col min="4614" max="4614" width="15.28515625" style="5" customWidth="1"/>
    <col min="4615" max="4615" width="35.7109375" style="5" customWidth="1"/>
    <col min="4616" max="4616" width="17.7109375" style="5" customWidth="1"/>
    <col min="4617" max="4617" width="15.28515625" style="5" customWidth="1"/>
    <col min="4618" max="4618" width="30.7109375" style="5" customWidth="1"/>
    <col min="4619" max="4619" width="40.42578125" style="5" customWidth="1"/>
    <col min="4620" max="4864" width="11.42578125" style="5"/>
    <col min="4865" max="4865" width="8.7109375" style="5" customWidth="1"/>
    <col min="4866" max="4866" width="45.7109375" style="5" customWidth="1"/>
    <col min="4867" max="4867" width="15.7109375" style="5" customWidth="1"/>
    <col min="4868" max="4869" width="17.7109375" style="5" customWidth="1"/>
    <col min="4870" max="4870" width="15.28515625" style="5" customWidth="1"/>
    <col min="4871" max="4871" width="35.7109375" style="5" customWidth="1"/>
    <col min="4872" max="4872" width="17.7109375" style="5" customWidth="1"/>
    <col min="4873" max="4873" width="15.28515625" style="5" customWidth="1"/>
    <col min="4874" max="4874" width="30.7109375" style="5" customWidth="1"/>
    <col min="4875" max="4875" width="40.42578125" style="5" customWidth="1"/>
    <col min="4876" max="5120" width="11.42578125" style="5"/>
    <col min="5121" max="5121" width="8.7109375" style="5" customWidth="1"/>
    <col min="5122" max="5122" width="45.7109375" style="5" customWidth="1"/>
    <col min="5123" max="5123" width="15.7109375" style="5" customWidth="1"/>
    <col min="5124" max="5125" width="17.7109375" style="5" customWidth="1"/>
    <col min="5126" max="5126" width="15.28515625" style="5" customWidth="1"/>
    <col min="5127" max="5127" width="35.7109375" style="5" customWidth="1"/>
    <col min="5128" max="5128" width="17.7109375" style="5" customWidth="1"/>
    <col min="5129" max="5129" width="15.28515625" style="5" customWidth="1"/>
    <col min="5130" max="5130" width="30.7109375" style="5" customWidth="1"/>
    <col min="5131" max="5131" width="40.42578125" style="5" customWidth="1"/>
    <col min="5132" max="5376" width="11.42578125" style="5"/>
    <col min="5377" max="5377" width="8.7109375" style="5" customWidth="1"/>
    <col min="5378" max="5378" width="45.7109375" style="5" customWidth="1"/>
    <col min="5379" max="5379" width="15.7109375" style="5" customWidth="1"/>
    <col min="5380" max="5381" width="17.7109375" style="5" customWidth="1"/>
    <col min="5382" max="5382" width="15.28515625" style="5" customWidth="1"/>
    <col min="5383" max="5383" width="35.7109375" style="5" customWidth="1"/>
    <col min="5384" max="5384" width="17.7109375" style="5" customWidth="1"/>
    <col min="5385" max="5385" width="15.28515625" style="5" customWidth="1"/>
    <col min="5386" max="5386" width="30.7109375" style="5" customWidth="1"/>
    <col min="5387" max="5387" width="40.42578125" style="5" customWidth="1"/>
    <col min="5388" max="5632" width="11.42578125" style="5"/>
    <col min="5633" max="5633" width="8.7109375" style="5" customWidth="1"/>
    <col min="5634" max="5634" width="45.7109375" style="5" customWidth="1"/>
    <col min="5635" max="5635" width="15.7109375" style="5" customWidth="1"/>
    <col min="5636" max="5637" width="17.7109375" style="5" customWidth="1"/>
    <col min="5638" max="5638" width="15.28515625" style="5" customWidth="1"/>
    <col min="5639" max="5639" width="35.7109375" style="5" customWidth="1"/>
    <col min="5640" max="5640" width="17.7109375" style="5" customWidth="1"/>
    <col min="5641" max="5641" width="15.28515625" style="5" customWidth="1"/>
    <col min="5642" max="5642" width="30.7109375" style="5" customWidth="1"/>
    <col min="5643" max="5643" width="40.42578125" style="5" customWidth="1"/>
    <col min="5644" max="5888" width="11.42578125" style="5"/>
    <col min="5889" max="5889" width="8.7109375" style="5" customWidth="1"/>
    <col min="5890" max="5890" width="45.7109375" style="5" customWidth="1"/>
    <col min="5891" max="5891" width="15.7109375" style="5" customWidth="1"/>
    <col min="5892" max="5893" width="17.7109375" style="5" customWidth="1"/>
    <col min="5894" max="5894" width="15.28515625" style="5" customWidth="1"/>
    <col min="5895" max="5895" width="35.7109375" style="5" customWidth="1"/>
    <col min="5896" max="5896" width="17.7109375" style="5" customWidth="1"/>
    <col min="5897" max="5897" width="15.28515625" style="5" customWidth="1"/>
    <col min="5898" max="5898" width="30.7109375" style="5" customWidth="1"/>
    <col min="5899" max="5899" width="40.42578125" style="5" customWidth="1"/>
    <col min="5900" max="6144" width="11.42578125" style="5"/>
    <col min="6145" max="6145" width="8.7109375" style="5" customWidth="1"/>
    <col min="6146" max="6146" width="45.7109375" style="5" customWidth="1"/>
    <col min="6147" max="6147" width="15.7109375" style="5" customWidth="1"/>
    <col min="6148" max="6149" width="17.7109375" style="5" customWidth="1"/>
    <col min="6150" max="6150" width="15.28515625" style="5" customWidth="1"/>
    <col min="6151" max="6151" width="35.7109375" style="5" customWidth="1"/>
    <col min="6152" max="6152" width="17.7109375" style="5" customWidth="1"/>
    <col min="6153" max="6153" width="15.28515625" style="5" customWidth="1"/>
    <col min="6154" max="6154" width="30.7109375" style="5" customWidth="1"/>
    <col min="6155" max="6155" width="40.42578125" style="5" customWidth="1"/>
    <col min="6156" max="6400" width="11.42578125" style="5"/>
    <col min="6401" max="6401" width="8.7109375" style="5" customWidth="1"/>
    <col min="6402" max="6402" width="45.7109375" style="5" customWidth="1"/>
    <col min="6403" max="6403" width="15.7109375" style="5" customWidth="1"/>
    <col min="6404" max="6405" width="17.7109375" style="5" customWidth="1"/>
    <col min="6406" max="6406" width="15.28515625" style="5" customWidth="1"/>
    <col min="6407" max="6407" width="35.7109375" style="5" customWidth="1"/>
    <col min="6408" max="6408" width="17.7109375" style="5" customWidth="1"/>
    <col min="6409" max="6409" width="15.28515625" style="5" customWidth="1"/>
    <col min="6410" max="6410" width="30.7109375" style="5" customWidth="1"/>
    <col min="6411" max="6411" width="40.42578125" style="5" customWidth="1"/>
    <col min="6412" max="6656" width="11.42578125" style="5"/>
    <col min="6657" max="6657" width="8.7109375" style="5" customWidth="1"/>
    <col min="6658" max="6658" width="45.7109375" style="5" customWidth="1"/>
    <col min="6659" max="6659" width="15.7109375" style="5" customWidth="1"/>
    <col min="6660" max="6661" width="17.7109375" style="5" customWidth="1"/>
    <col min="6662" max="6662" width="15.28515625" style="5" customWidth="1"/>
    <col min="6663" max="6663" width="35.7109375" style="5" customWidth="1"/>
    <col min="6664" max="6664" width="17.7109375" style="5" customWidth="1"/>
    <col min="6665" max="6665" width="15.28515625" style="5" customWidth="1"/>
    <col min="6666" max="6666" width="30.7109375" style="5" customWidth="1"/>
    <col min="6667" max="6667" width="40.42578125" style="5" customWidth="1"/>
    <col min="6668" max="6912" width="11.42578125" style="5"/>
    <col min="6913" max="6913" width="8.7109375" style="5" customWidth="1"/>
    <col min="6914" max="6914" width="45.7109375" style="5" customWidth="1"/>
    <col min="6915" max="6915" width="15.7109375" style="5" customWidth="1"/>
    <col min="6916" max="6917" width="17.7109375" style="5" customWidth="1"/>
    <col min="6918" max="6918" width="15.28515625" style="5" customWidth="1"/>
    <col min="6919" max="6919" width="35.7109375" style="5" customWidth="1"/>
    <col min="6920" max="6920" width="17.7109375" style="5" customWidth="1"/>
    <col min="6921" max="6921" width="15.28515625" style="5" customWidth="1"/>
    <col min="6922" max="6922" width="30.7109375" style="5" customWidth="1"/>
    <col min="6923" max="6923" width="40.42578125" style="5" customWidth="1"/>
    <col min="6924" max="7168" width="11.42578125" style="5"/>
    <col min="7169" max="7169" width="8.7109375" style="5" customWidth="1"/>
    <col min="7170" max="7170" width="45.7109375" style="5" customWidth="1"/>
    <col min="7171" max="7171" width="15.7109375" style="5" customWidth="1"/>
    <col min="7172" max="7173" width="17.7109375" style="5" customWidth="1"/>
    <col min="7174" max="7174" width="15.28515625" style="5" customWidth="1"/>
    <col min="7175" max="7175" width="35.7109375" style="5" customWidth="1"/>
    <col min="7176" max="7176" width="17.7109375" style="5" customWidth="1"/>
    <col min="7177" max="7177" width="15.28515625" style="5" customWidth="1"/>
    <col min="7178" max="7178" width="30.7109375" style="5" customWidth="1"/>
    <col min="7179" max="7179" width="40.42578125" style="5" customWidth="1"/>
    <col min="7180" max="7424" width="11.42578125" style="5"/>
    <col min="7425" max="7425" width="8.7109375" style="5" customWidth="1"/>
    <col min="7426" max="7426" width="45.7109375" style="5" customWidth="1"/>
    <col min="7427" max="7427" width="15.7109375" style="5" customWidth="1"/>
    <col min="7428" max="7429" width="17.7109375" style="5" customWidth="1"/>
    <col min="7430" max="7430" width="15.28515625" style="5" customWidth="1"/>
    <col min="7431" max="7431" width="35.7109375" style="5" customWidth="1"/>
    <col min="7432" max="7432" width="17.7109375" style="5" customWidth="1"/>
    <col min="7433" max="7433" width="15.28515625" style="5" customWidth="1"/>
    <col min="7434" max="7434" width="30.7109375" style="5" customWidth="1"/>
    <col min="7435" max="7435" width="40.42578125" style="5" customWidth="1"/>
    <col min="7436" max="7680" width="11.42578125" style="5"/>
    <col min="7681" max="7681" width="8.7109375" style="5" customWidth="1"/>
    <col min="7682" max="7682" width="45.7109375" style="5" customWidth="1"/>
    <col min="7683" max="7683" width="15.7109375" style="5" customWidth="1"/>
    <col min="7684" max="7685" width="17.7109375" style="5" customWidth="1"/>
    <col min="7686" max="7686" width="15.28515625" style="5" customWidth="1"/>
    <col min="7687" max="7687" width="35.7109375" style="5" customWidth="1"/>
    <col min="7688" max="7688" width="17.7109375" style="5" customWidth="1"/>
    <col min="7689" max="7689" width="15.28515625" style="5" customWidth="1"/>
    <col min="7690" max="7690" width="30.7109375" style="5" customWidth="1"/>
    <col min="7691" max="7691" width="40.42578125" style="5" customWidth="1"/>
    <col min="7692" max="7936" width="11.42578125" style="5"/>
    <col min="7937" max="7937" width="8.7109375" style="5" customWidth="1"/>
    <col min="7938" max="7938" width="45.7109375" style="5" customWidth="1"/>
    <col min="7939" max="7939" width="15.7109375" style="5" customWidth="1"/>
    <col min="7940" max="7941" width="17.7109375" style="5" customWidth="1"/>
    <col min="7942" max="7942" width="15.28515625" style="5" customWidth="1"/>
    <col min="7943" max="7943" width="35.7109375" style="5" customWidth="1"/>
    <col min="7944" max="7944" width="17.7109375" style="5" customWidth="1"/>
    <col min="7945" max="7945" width="15.28515625" style="5" customWidth="1"/>
    <col min="7946" max="7946" width="30.7109375" style="5" customWidth="1"/>
    <col min="7947" max="7947" width="40.42578125" style="5" customWidth="1"/>
    <col min="7948" max="8192" width="11.42578125" style="5"/>
    <col min="8193" max="8193" width="8.7109375" style="5" customWidth="1"/>
    <col min="8194" max="8194" width="45.7109375" style="5" customWidth="1"/>
    <col min="8195" max="8195" width="15.7109375" style="5" customWidth="1"/>
    <col min="8196" max="8197" width="17.7109375" style="5" customWidth="1"/>
    <col min="8198" max="8198" width="15.28515625" style="5" customWidth="1"/>
    <col min="8199" max="8199" width="35.7109375" style="5" customWidth="1"/>
    <col min="8200" max="8200" width="17.7109375" style="5" customWidth="1"/>
    <col min="8201" max="8201" width="15.28515625" style="5" customWidth="1"/>
    <col min="8202" max="8202" width="30.7109375" style="5" customWidth="1"/>
    <col min="8203" max="8203" width="40.42578125" style="5" customWidth="1"/>
    <col min="8204" max="8448" width="11.42578125" style="5"/>
    <col min="8449" max="8449" width="8.7109375" style="5" customWidth="1"/>
    <col min="8450" max="8450" width="45.7109375" style="5" customWidth="1"/>
    <col min="8451" max="8451" width="15.7109375" style="5" customWidth="1"/>
    <col min="8452" max="8453" width="17.7109375" style="5" customWidth="1"/>
    <col min="8454" max="8454" width="15.28515625" style="5" customWidth="1"/>
    <col min="8455" max="8455" width="35.7109375" style="5" customWidth="1"/>
    <col min="8456" max="8456" width="17.7109375" style="5" customWidth="1"/>
    <col min="8457" max="8457" width="15.28515625" style="5" customWidth="1"/>
    <col min="8458" max="8458" width="30.7109375" style="5" customWidth="1"/>
    <col min="8459" max="8459" width="40.42578125" style="5" customWidth="1"/>
    <col min="8460" max="8704" width="11.42578125" style="5"/>
    <col min="8705" max="8705" width="8.7109375" style="5" customWidth="1"/>
    <col min="8706" max="8706" width="45.7109375" style="5" customWidth="1"/>
    <col min="8707" max="8707" width="15.7109375" style="5" customWidth="1"/>
    <col min="8708" max="8709" width="17.7109375" style="5" customWidth="1"/>
    <col min="8710" max="8710" width="15.28515625" style="5" customWidth="1"/>
    <col min="8711" max="8711" width="35.7109375" style="5" customWidth="1"/>
    <col min="8712" max="8712" width="17.7109375" style="5" customWidth="1"/>
    <col min="8713" max="8713" width="15.28515625" style="5" customWidth="1"/>
    <col min="8714" max="8714" width="30.7109375" style="5" customWidth="1"/>
    <col min="8715" max="8715" width="40.42578125" style="5" customWidth="1"/>
    <col min="8716" max="8960" width="11.42578125" style="5"/>
    <col min="8961" max="8961" width="8.7109375" style="5" customWidth="1"/>
    <col min="8962" max="8962" width="45.7109375" style="5" customWidth="1"/>
    <col min="8963" max="8963" width="15.7109375" style="5" customWidth="1"/>
    <col min="8964" max="8965" width="17.7109375" style="5" customWidth="1"/>
    <col min="8966" max="8966" width="15.28515625" style="5" customWidth="1"/>
    <col min="8967" max="8967" width="35.7109375" style="5" customWidth="1"/>
    <col min="8968" max="8968" width="17.7109375" style="5" customWidth="1"/>
    <col min="8969" max="8969" width="15.28515625" style="5" customWidth="1"/>
    <col min="8970" max="8970" width="30.7109375" style="5" customWidth="1"/>
    <col min="8971" max="8971" width="40.42578125" style="5" customWidth="1"/>
    <col min="8972" max="9216" width="11.42578125" style="5"/>
    <col min="9217" max="9217" width="8.7109375" style="5" customWidth="1"/>
    <col min="9218" max="9218" width="45.7109375" style="5" customWidth="1"/>
    <col min="9219" max="9219" width="15.7109375" style="5" customWidth="1"/>
    <col min="9220" max="9221" width="17.7109375" style="5" customWidth="1"/>
    <col min="9222" max="9222" width="15.28515625" style="5" customWidth="1"/>
    <col min="9223" max="9223" width="35.7109375" style="5" customWidth="1"/>
    <col min="9224" max="9224" width="17.7109375" style="5" customWidth="1"/>
    <col min="9225" max="9225" width="15.28515625" style="5" customWidth="1"/>
    <col min="9226" max="9226" width="30.7109375" style="5" customWidth="1"/>
    <col min="9227" max="9227" width="40.42578125" style="5" customWidth="1"/>
    <col min="9228" max="9472" width="11.42578125" style="5"/>
    <col min="9473" max="9473" width="8.7109375" style="5" customWidth="1"/>
    <col min="9474" max="9474" width="45.7109375" style="5" customWidth="1"/>
    <col min="9475" max="9475" width="15.7109375" style="5" customWidth="1"/>
    <col min="9476" max="9477" width="17.7109375" style="5" customWidth="1"/>
    <col min="9478" max="9478" width="15.28515625" style="5" customWidth="1"/>
    <col min="9479" max="9479" width="35.7109375" style="5" customWidth="1"/>
    <col min="9480" max="9480" width="17.7109375" style="5" customWidth="1"/>
    <col min="9481" max="9481" width="15.28515625" style="5" customWidth="1"/>
    <col min="9482" max="9482" width="30.7109375" style="5" customWidth="1"/>
    <col min="9483" max="9483" width="40.42578125" style="5" customWidth="1"/>
    <col min="9484" max="9728" width="11.42578125" style="5"/>
    <col min="9729" max="9729" width="8.7109375" style="5" customWidth="1"/>
    <col min="9730" max="9730" width="45.7109375" style="5" customWidth="1"/>
    <col min="9731" max="9731" width="15.7109375" style="5" customWidth="1"/>
    <col min="9732" max="9733" width="17.7109375" style="5" customWidth="1"/>
    <col min="9734" max="9734" width="15.28515625" style="5" customWidth="1"/>
    <col min="9735" max="9735" width="35.7109375" style="5" customWidth="1"/>
    <col min="9736" max="9736" width="17.7109375" style="5" customWidth="1"/>
    <col min="9737" max="9737" width="15.28515625" style="5" customWidth="1"/>
    <col min="9738" max="9738" width="30.7109375" style="5" customWidth="1"/>
    <col min="9739" max="9739" width="40.42578125" style="5" customWidth="1"/>
    <col min="9740" max="9984" width="11.42578125" style="5"/>
    <col min="9985" max="9985" width="8.7109375" style="5" customWidth="1"/>
    <col min="9986" max="9986" width="45.7109375" style="5" customWidth="1"/>
    <col min="9987" max="9987" width="15.7109375" style="5" customWidth="1"/>
    <col min="9988" max="9989" width="17.7109375" style="5" customWidth="1"/>
    <col min="9990" max="9990" width="15.28515625" style="5" customWidth="1"/>
    <col min="9991" max="9991" width="35.7109375" style="5" customWidth="1"/>
    <col min="9992" max="9992" width="17.7109375" style="5" customWidth="1"/>
    <col min="9993" max="9993" width="15.28515625" style="5" customWidth="1"/>
    <col min="9994" max="9994" width="30.7109375" style="5" customWidth="1"/>
    <col min="9995" max="9995" width="40.42578125" style="5" customWidth="1"/>
    <col min="9996" max="10240" width="11.42578125" style="5"/>
    <col min="10241" max="10241" width="8.7109375" style="5" customWidth="1"/>
    <col min="10242" max="10242" width="45.7109375" style="5" customWidth="1"/>
    <col min="10243" max="10243" width="15.7109375" style="5" customWidth="1"/>
    <col min="10244" max="10245" width="17.7109375" style="5" customWidth="1"/>
    <col min="10246" max="10246" width="15.28515625" style="5" customWidth="1"/>
    <col min="10247" max="10247" width="35.7109375" style="5" customWidth="1"/>
    <col min="10248" max="10248" width="17.7109375" style="5" customWidth="1"/>
    <col min="10249" max="10249" width="15.28515625" style="5" customWidth="1"/>
    <col min="10250" max="10250" width="30.7109375" style="5" customWidth="1"/>
    <col min="10251" max="10251" width="40.42578125" style="5" customWidth="1"/>
    <col min="10252" max="10496" width="11.42578125" style="5"/>
    <col min="10497" max="10497" width="8.7109375" style="5" customWidth="1"/>
    <col min="10498" max="10498" width="45.7109375" style="5" customWidth="1"/>
    <col min="10499" max="10499" width="15.7109375" style="5" customWidth="1"/>
    <col min="10500" max="10501" width="17.7109375" style="5" customWidth="1"/>
    <col min="10502" max="10502" width="15.28515625" style="5" customWidth="1"/>
    <col min="10503" max="10503" width="35.7109375" style="5" customWidth="1"/>
    <col min="10504" max="10504" width="17.7109375" style="5" customWidth="1"/>
    <col min="10505" max="10505" width="15.28515625" style="5" customWidth="1"/>
    <col min="10506" max="10506" width="30.7109375" style="5" customWidth="1"/>
    <col min="10507" max="10507" width="40.42578125" style="5" customWidth="1"/>
    <col min="10508" max="10752" width="11.42578125" style="5"/>
    <col min="10753" max="10753" width="8.7109375" style="5" customWidth="1"/>
    <col min="10754" max="10754" width="45.7109375" style="5" customWidth="1"/>
    <col min="10755" max="10755" width="15.7109375" style="5" customWidth="1"/>
    <col min="10756" max="10757" width="17.7109375" style="5" customWidth="1"/>
    <col min="10758" max="10758" width="15.28515625" style="5" customWidth="1"/>
    <col min="10759" max="10759" width="35.7109375" style="5" customWidth="1"/>
    <col min="10760" max="10760" width="17.7109375" style="5" customWidth="1"/>
    <col min="10761" max="10761" width="15.28515625" style="5" customWidth="1"/>
    <col min="10762" max="10762" width="30.7109375" style="5" customWidth="1"/>
    <col min="10763" max="10763" width="40.42578125" style="5" customWidth="1"/>
    <col min="10764" max="11008" width="11.42578125" style="5"/>
    <col min="11009" max="11009" width="8.7109375" style="5" customWidth="1"/>
    <col min="11010" max="11010" width="45.7109375" style="5" customWidth="1"/>
    <col min="11011" max="11011" width="15.7109375" style="5" customWidth="1"/>
    <col min="11012" max="11013" width="17.7109375" style="5" customWidth="1"/>
    <col min="11014" max="11014" width="15.28515625" style="5" customWidth="1"/>
    <col min="11015" max="11015" width="35.7109375" style="5" customWidth="1"/>
    <col min="11016" max="11016" width="17.7109375" style="5" customWidth="1"/>
    <col min="11017" max="11017" width="15.28515625" style="5" customWidth="1"/>
    <col min="11018" max="11018" width="30.7109375" style="5" customWidth="1"/>
    <col min="11019" max="11019" width="40.42578125" style="5" customWidth="1"/>
    <col min="11020" max="11264" width="11.42578125" style="5"/>
    <col min="11265" max="11265" width="8.7109375" style="5" customWidth="1"/>
    <col min="11266" max="11266" width="45.7109375" style="5" customWidth="1"/>
    <col min="11267" max="11267" width="15.7109375" style="5" customWidth="1"/>
    <col min="11268" max="11269" width="17.7109375" style="5" customWidth="1"/>
    <col min="11270" max="11270" width="15.28515625" style="5" customWidth="1"/>
    <col min="11271" max="11271" width="35.7109375" style="5" customWidth="1"/>
    <col min="11272" max="11272" width="17.7109375" style="5" customWidth="1"/>
    <col min="11273" max="11273" width="15.28515625" style="5" customWidth="1"/>
    <col min="11274" max="11274" width="30.7109375" style="5" customWidth="1"/>
    <col min="11275" max="11275" width="40.42578125" style="5" customWidth="1"/>
    <col min="11276" max="11520" width="11.42578125" style="5"/>
    <col min="11521" max="11521" width="8.7109375" style="5" customWidth="1"/>
    <col min="11522" max="11522" width="45.7109375" style="5" customWidth="1"/>
    <col min="11523" max="11523" width="15.7109375" style="5" customWidth="1"/>
    <col min="11524" max="11525" width="17.7109375" style="5" customWidth="1"/>
    <col min="11526" max="11526" width="15.28515625" style="5" customWidth="1"/>
    <col min="11527" max="11527" width="35.7109375" style="5" customWidth="1"/>
    <col min="11528" max="11528" width="17.7109375" style="5" customWidth="1"/>
    <col min="11529" max="11529" width="15.28515625" style="5" customWidth="1"/>
    <col min="11530" max="11530" width="30.7109375" style="5" customWidth="1"/>
    <col min="11531" max="11531" width="40.42578125" style="5" customWidth="1"/>
    <col min="11532" max="11776" width="11.42578125" style="5"/>
    <col min="11777" max="11777" width="8.7109375" style="5" customWidth="1"/>
    <col min="11778" max="11778" width="45.7109375" style="5" customWidth="1"/>
    <col min="11779" max="11779" width="15.7109375" style="5" customWidth="1"/>
    <col min="11780" max="11781" width="17.7109375" style="5" customWidth="1"/>
    <col min="11782" max="11782" width="15.28515625" style="5" customWidth="1"/>
    <col min="11783" max="11783" width="35.7109375" style="5" customWidth="1"/>
    <col min="11784" max="11784" width="17.7109375" style="5" customWidth="1"/>
    <col min="11785" max="11785" width="15.28515625" style="5" customWidth="1"/>
    <col min="11786" max="11786" width="30.7109375" style="5" customWidth="1"/>
    <col min="11787" max="11787" width="40.42578125" style="5" customWidth="1"/>
    <col min="11788" max="12032" width="11.42578125" style="5"/>
    <col min="12033" max="12033" width="8.7109375" style="5" customWidth="1"/>
    <col min="12034" max="12034" width="45.7109375" style="5" customWidth="1"/>
    <col min="12035" max="12035" width="15.7109375" style="5" customWidth="1"/>
    <col min="12036" max="12037" width="17.7109375" style="5" customWidth="1"/>
    <col min="12038" max="12038" width="15.28515625" style="5" customWidth="1"/>
    <col min="12039" max="12039" width="35.7109375" style="5" customWidth="1"/>
    <col min="12040" max="12040" width="17.7109375" style="5" customWidth="1"/>
    <col min="12041" max="12041" width="15.28515625" style="5" customWidth="1"/>
    <col min="12042" max="12042" width="30.7109375" style="5" customWidth="1"/>
    <col min="12043" max="12043" width="40.42578125" style="5" customWidth="1"/>
    <col min="12044" max="12288" width="11.42578125" style="5"/>
    <col min="12289" max="12289" width="8.7109375" style="5" customWidth="1"/>
    <col min="12290" max="12290" width="45.7109375" style="5" customWidth="1"/>
    <col min="12291" max="12291" width="15.7109375" style="5" customWidth="1"/>
    <col min="12292" max="12293" width="17.7109375" style="5" customWidth="1"/>
    <col min="12294" max="12294" width="15.28515625" style="5" customWidth="1"/>
    <col min="12295" max="12295" width="35.7109375" style="5" customWidth="1"/>
    <col min="12296" max="12296" width="17.7109375" style="5" customWidth="1"/>
    <col min="12297" max="12297" width="15.28515625" style="5" customWidth="1"/>
    <col min="12298" max="12298" width="30.7109375" style="5" customWidth="1"/>
    <col min="12299" max="12299" width="40.42578125" style="5" customWidth="1"/>
    <col min="12300" max="12544" width="11.42578125" style="5"/>
    <col min="12545" max="12545" width="8.7109375" style="5" customWidth="1"/>
    <col min="12546" max="12546" width="45.7109375" style="5" customWidth="1"/>
    <col min="12547" max="12547" width="15.7109375" style="5" customWidth="1"/>
    <col min="12548" max="12549" width="17.7109375" style="5" customWidth="1"/>
    <col min="12550" max="12550" width="15.28515625" style="5" customWidth="1"/>
    <col min="12551" max="12551" width="35.7109375" style="5" customWidth="1"/>
    <col min="12552" max="12552" width="17.7109375" style="5" customWidth="1"/>
    <col min="12553" max="12553" width="15.28515625" style="5" customWidth="1"/>
    <col min="12554" max="12554" width="30.7109375" style="5" customWidth="1"/>
    <col min="12555" max="12555" width="40.42578125" style="5" customWidth="1"/>
    <col min="12556" max="12800" width="11.42578125" style="5"/>
    <col min="12801" max="12801" width="8.7109375" style="5" customWidth="1"/>
    <col min="12802" max="12802" width="45.7109375" style="5" customWidth="1"/>
    <col min="12803" max="12803" width="15.7109375" style="5" customWidth="1"/>
    <col min="12804" max="12805" width="17.7109375" style="5" customWidth="1"/>
    <col min="12806" max="12806" width="15.28515625" style="5" customWidth="1"/>
    <col min="12807" max="12807" width="35.7109375" style="5" customWidth="1"/>
    <col min="12808" max="12808" width="17.7109375" style="5" customWidth="1"/>
    <col min="12809" max="12809" width="15.28515625" style="5" customWidth="1"/>
    <col min="12810" max="12810" width="30.7109375" style="5" customWidth="1"/>
    <col min="12811" max="12811" width="40.42578125" style="5" customWidth="1"/>
    <col min="12812" max="13056" width="11.42578125" style="5"/>
    <col min="13057" max="13057" width="8.7109375" style="5" customWidth="1"/>
    <col min="13058" max="13058" width="45.7109375" style="5" customWidth="1"/>
    <col min="13059" max="13059" width="15.7109375" style="5" customWidth="1"/>
    <col min="13060" max="13061" width="17.7109375" style="5" customWidth="1"/>
    <col min="13062" max="13062" width="15.28515625" style="5" customWidth="1"/>
    <col min="13063" max="13063" width="35.7109375" style="5" customWidth="1"/>
    <col min="13064" max="13064" width="17.7109375" style="5" customWidth="1"/>
    <col min="13065" max="13065" width="15.28515625" style="5" customWidth="1"/>
    <col min="13066" max="13066" width="30.7109375" style="5" customWidth="1"/>
    <col min="13067" max="13067" width="40.42578125" style="5" customWidth="1"/>
    <col min="13068" max="13312" width="11.42578125" style="5"/>
    <col min="13313" max="13313" width="8.7109375" style="5" customWidth="1"/>
    <col min="13314" max="13314" width="45.7109375" style="5" customWidth="1"/>
    <col min="13315" max="13315" width="15.7109375" style="5" customWidth="1"/>
    <col min="13316" max="13317" width="17.7109375" style="5" customWidth="1"/>
    <col min="13318" max="13318" width="15.28515625" style="5" customWidth="1"/>
    <col min="13319" max="13319" width="35.7109375" style="5" customWidth="1"/>
    <col min="13320" max="13320" width="17.7109375" style="5" customWidth="1"/>
    <col min="13321" max="13321" width="15.28515625" style="5" customWidth="1"/>
    <col min="13322" max="13322" width="30.7109375" style="5" customWidth="1"/>
    <col min="13323" max="13323" width="40.42578125" style="5" customWidth="1"/>
    <col min="13324" max="13568" width="11.42578125" style="5"/>
    <col min="13569" max="13569" width="8.7109375" style="5" customWidth="1"/>
    <col min="13570" max="13570" width="45.7109375" style="5" customWidth="1"/>
    <col min="13571" max="13571" width="15.7109375" style="5" customWidth="1"/>
    <col min="13572" max="13573" width="17.7109375" style="5" customWidth="1"/>
    <col min="13574" max="13574" width="15.28515625" style="5" customWidth="1"/>
    <col min="13575" max="13575" width="35.7109375" style="5" customWidth="1"/>
    <col min="13576" max="13576" width="17.7109375" style="5" customWidth="1"/>
    <col min="13577" max="13577" width="15.28515625" style="5" customWidth="1"/>
    <col min="13578" max="13578" width="30.7109375" style="5" customWidth="1"/>
    <col min="13579" max="13579" width="40.42578125" style="5" customWidth="1"/>
    <col min="13580" max="13824" width="11.42578125" style="5"/>
    <col min="13825" max="13825" width="8.7109375" style="5" customWidth="1"/>
    <col min="13826" max="13826" width="45.7109375" style="5" customWidth="1"/>
    <col min="13827" max="13827" width="15.7109375" style="5" customWidth="1"/>
    <col min="13828" max="13829" width="17.7109375" style="5" customWidth="1"/>
    <col min="13830" max="13830" width="15.28515625" style="5" customWidth="1"/>
    <col min="13831" max="13831" width="35.7109375" style="5" customWidth="1"/>
    <col min="13832" max="13832" width="17.7109375" style="5" customWidth="1"/>
    <col min="13833" max="13833" width="15.28515625" style="5" customWidth="1"/>
    <col min="13834" max="13834" width="30.7109375" style="5" customWidth="1"/>
    <col min="13835" max="13835" width="40.42578125" style="5" customWidth="1"/>
    <col min="13836" max="14080" width="11.42578125" style="5"/>
    <col min="14081" max="14081" width="8.7109375" style="5" customWidth="1"/>
    <col min="14082" max="14082" width="45.7109375" style="5" customWidth="1"/>
    <col min="14083" max="14083" width="15.7109375" style="5" customWidth="1"/>
    <col min="14084" max="14085" width="17.7109375" style="5" customWidth="1"/>
    <col min="14086" max="14086" width="15.28515625" style="5" customWidth="1"/>
    <col min="14087" max="14087" width="35.7109375" style="5" customWidth="1"/>
    <col min="14088" max="14088" width="17.7109375" style="5" customWidth="1"/>
    <col min="14089" max="14089" width="15.28515625" style="5" customWidth="1"/>
    <col min="14090" max="14090" width="30.7109375" style="5" customWidth="1"/>
    <col min="14091" max="14091" width="40.42578125" style="5" customWidth="1"/>
    <col min="14092" max="14336" width="11.42578125" style="5"/>
    <col min="14337" max="14337" width="8.7109375" style="5" customWidth="1"/>
    <col min="14338" max="14338" width="45.7109375" style="5" customWidth="1"/>
    <col min="14339" max="14339" width="15.7109375" style="5" customWidth="1"/>
    <col min="14340" max="14341" width="17.7109375" style="5" customWidth="1"/>
    <col min="14342" max="14342" width="15.28515625" style="5" customWidth="1"/>
    <col min="14343" max="14343" width="35.7109375" style="5" customWidth="1"/>
    <col min="14344" max="14344" width="17.7109375" style="5" customWidth="1"/>
    <col min="14345" max="14345" width="15.28515625" style="5" customWidth="1"/>
    <col min="14346" max="14346" width="30.7109375" style="5" customWidth="1"/>
    <col min="14347" max="14347" width="40.42578125" style="5" customWidth="1"/>
    <col min="14348" max="14592" width="11.42578125" style="5"/>
    <col min="14593" max="14593" width="8.7109375" style="5" customWidth="1"/>
    <col min="14594" max="14594" width="45.7109375" style="5" customWidth="1"/>
    <col min="14595" max="14595" width="15.7109375" style="5" customWidth="1"/>
    <col min="14596" max="14597" width="17.7109375" style="5" customWidth="1"/>
    <col min="14598" max="14598" width="15.28515625" style="5" customWidth="1"/>
    <col min="14599" max="14599" width="35.7109375" style="5" customWidth="1"/>
    <col min="14600" max="14600" width="17.7109375" style="5" customWidth="1"/>
    <col min="14601" max="14601" width="15.28515625" style="5" customWidth="1"/>
    <col min="14602" max="14602" width="30.7109375" style="5" customWidth="1"/>
    <col min="14603" max="14603" width="40.42578125" style="5" customWidth="1"/>
    <col min="14604" max="14848" width="11.42578125" style="5"/>
    <col min="14849" max="14849" width="8.7109375" style="5" customWidth="1"/>
    <col min="14850" max="14850" width="45.7109375" style="5" customWidth="1"/>
    <col min="14851" max="14851" width="15.7109375" style="5" customWidth="1"/>
    <col min="14852" max="14853" width="17.7109375" style="5" customWidth="1"/>
    <col min="14854" max="14854" width="15.28515625" style="5" customWidth="1"/>
    <col min="14855" max="14855" width="35.7109375" style="5" customWidth="1"/>
    <col min="14856" max="14856" width="17.7109375" style="5" customWidth="1"/>
    <col min="14857" max="14857" width="15.28515625" style="5" customWidth="1"/>
    <col min="14858" max="14858" width="30.7109375" style="5" customWidth="1"/>
    <col min="14859" max="14859" width="40.42578125" style="5" customWidth="1"/>
    <col min="14860" max="15104" width="11.42578125" style="5"/>
    <col min="15105" max="15105" width="8.7109375" style="5" customWidth="1"/>
    <col min="15106" max="15106" width="45.7109375" style="5" customWidth="1"/>
    <col min="15107" max="15107" width="15.7109375" style="5" customWidth="1"/>
    <col min="15108" max="15109" width="17.7109375" style="5" customWidth="1"/>
    <col min="15110" max="15110" width="15.28515625" style="5" customWidth="1"/>
    <col min="15111" max="15111" width="35.7109375" style="5" customWidth="1"/>
    <col min="15112" max="15112" width="17.7109375" style="5" customWidth="1"/>
    <col min="15113" max="15113" width="15.28515625" style="5" customWidth="1"/>
    <col min="15114" max="15114" width="30.7109375" style="5" customWidth="1"/>
    <col min="15115" max="15115" width="40.42578125" style="5" customWidth="1"/>
    <col min="15116" max="15360" width="11.42578125" style="5"/>
    <col min="15361" max="15361" width="8.7109375" style="5" customWidth="1"/>
    <col min="15362" max="15362" width="45.7109375" style="5" customWidth="1"/>
    <col min="15363" max="15363" width="15.7109375" style="5" customWidth="1"/>
    <col min="15364" max="15365" width="17.7109375" style="5" customWidth="1"/>
    <col min="15366" max="15366" width="15.28515625" style="5" customWidth="1"/>
    <col min="15367" max="15367" width="35.7109375" style="5" customWidth="1"/>
    <col min="15368" max="15368" width="17.7109375" style="5" customWidth="1"/>
    <col min="15369" max="15369" width="15.28515625" style="5" customWidth="1"/>
    <col min="15370" max="15370" width="30.7109375" style="5" customWidth="1"/>
    <col min="15371" max="15371" width="40.42578125" style="5" customWidth="1"/>
    <col min="15372" max="15616" width="11.42578125" style="5"/>
    <col min="15617" max="15617" width="8.7109375" style="5" customWidth="1"/>
    <col min="15618" max="15618" width="45.7109375" style="5" customWidth="1"/>
    <col min="15619" max="15619" width="15.7109375" style="5" customWidth="1"/>
    <col min="15620" max="15621" width="17.7109375" style="5" customWidth="1"/>
    <col min="15622" max="15622" width="15.28515625" style="5" customWidth="1"/>
    <col min="15623" max="15623" width="35.7109375" style="5" customWidth="1"/>
    <col min="15624" max="15624" width="17.7109375" style="5" customWidth="1"/>
    <col min="15625" max="15625" width="15.28515625" style="5" customWidth="1"/>
    <col min="15626" max="15626" width="30.7109375" style="5" customWidth="1"/>
    <col min="15627" max="15627" width="40.42578125" style="5" customWidth="1"/>
    <col min="15628" max="15872" width="11.42578125" style="5"/>
    <col min="15873" max="15873" width="8.7109375" style="5" customWidth="1"/>
    <col min="15874" max="15874" width="45.7109375" style="5" customWidth="1"/>
    <col min="15875" max="15875" width="15.7109375" style="5" customWidth="1"/>
    <col min="15876" max="15877" width="17.7109375" style="5" customWidth="1"/>
    <col min="15878" max="15878" width="15.28515625" style="5" customWidth="1"/>
    <col min="15879" max="15879" width="35.7109375" style="5" customWidth="1"/>
    <col min="15880" max="15880" width="17.7109375" style="5" customWidth="1"/>
    <col min="15881" max="15881" width="15.28515625" style="5" customWidth="1"/>
    <col min="15882" max="15882" width="30.7109375" style="5" customWidth="1"/>
    <col min="15883" max="15883" width="40.42578125" style="5" customWidth="1"/>
    <col min="15884" max="16128" width="11.42578125" style="5"/>
    <col min="16129" max="16129" width="8.7109375" style="5" customWidth="1"/>
    <col min="16130" max="16130" width="45.7109375" style="5" customWidth="1"/>
    <col min="16131" max="16131" width="15.7109375" style="5" customWidth="1"/>
    <col min="16132" max="16133" width="17.7109375" style="5" customWidth="1"/>
    <col min="16134" max="16134" width="15.28515625" style="5" customWidth="1"/>
    <col min="16135" max="16135" width="35.7109375" style="5" customWidth="1"/>
    <col min="16136" max="16136" width="17.7109375" style="5" customWidth="1"/>
    <col min="16137" max="16137" width="15.28515625" style="5" customWidth="1"/>
    <col min="16138" max="16138" width="30.7109375" style="5" customWidth="1"/>
    <col min="16139" max="16139" width="40.42578125" style="5" customWidth="1"/>
    <col min="16140" max="16384" width="11.42578125" style="5"/>
  </cols>
  <sheetData>
    <row r="1" spans="1:10" x14ac:dyDescent="0.25">
      <c r="J1" s="912" t="s">
        <v>2412</v>
      </c>
    </row>
    <row r="2" spans="1:10" x14ac:dyDescent="0.25">
      <c r="A2" s="2582" t="s">
        <v>1695</v>
      </c>
      <c r="B2" s="2582"/>
      <c r="C2" s="2582"/>
      <c r="D2" s="2582"/>
      <c r="E2" s="2582"/>
      <c r="F2" s="2582"/>
      <c r="G2" s="2582"/>
      <c r="H2" s="2582"/>
      <c r="I2" s="2582"/>
      <c r="J2" s="2582"/>
    </row>
    <row r="3" spans="1:10" x14ac:dyDescent="0.25">
      <c r="A3" s="2582" t="s">
        <v>73</v>
      </c>
      <c r="B3" s="2582"/>
      <c r="C3" s="2582"/>
      <c r="D3" s="2582"/>
      <c r="E3" s="2582"/>
      <c r="F3" s="2582"/>
      <c r="G3" s="2582"/>
      <c r="H3" s="2582"/>
      <c r="I3" s="2582"/>
      <c r="J3" s="2582"/>
    </row>
    <row r="4" spans="1:10" x14ac:dyDescent="0.25">
      <c r="A4" s="2865" t="s">
        <v>24</v>
      </c>
      <c r="B4" s="2865"/>
      <c r="C4" s="2865"/>
      <c r="D4" s="2897"/>
      <c r="E4" s="2897"/>
      <c r="F4" s="2897"/>
      <c r="G4" s="2897"/>
      <c r="H4" s="2897"/>
      <c r="I4" s="2897"/>
      <c r="J4" s="2897"/>
    </row>
    <row r="5" spans="1:10" x14ac:dyDescent="0.25">
      <c r="A5" s="2898" t="s">
        <v>1634</v>
      </c>
      <c r="B5" s="2898"/>
      <c r="C5" s="2898"/>
      <c r="D5" s="2898"/>
      <c r="E5" s="2898"/>
      <c r="F5" s="2898"/>
      <c r="G5" s="2898"/>
      <c r="H5" s="2898"/>
      <c r="I5" s="2898"/>
      <c r="J5" s="2898"/>
    </row>
    <row r="6" spans="1:10" x14ac:dyDescent="0.25">
      <c r="A6" s="2899"/>
      <c r="B6" s="2897"/>
      <c r="C6" s="2897"/>
      <c r="D6" s="2897"/>
      <c r="E6" s="2897"/>
      <c r="F6" s="2897"/>
      <c r="G6" s="2897"/>
      <c r="H6" s="2897"/>
      <c r="I6" s="2897"/>
      <c r="J6" s="2897"/>
    </row>
    <row r="7" spans="1:10" ht="137.25" customHeight="1" x14ac:dyDescent="0.25">
      <c r="A7" s="516" t="s">
        <v>1</v>
      </c>
      <c r="B7" s="100" t="s">
        <v>2</v>
      </c>
      <c r="C7" s="100" t="s">
        <v>3</v>
      </c>
      <c r="D7" s="101" t="s">
        <v>1225</v>
      </c>
      <c r="E7" s="102" t="s">
        <v>1636</v>
      </c>
      <c r="F7" s="102" t="s">
        <v>4</v>
      </c>
      <c r="G7" s="100" t="s">
        <v>5</v>
      </c>
      <c r="H7" s="100" t="s">
        <v>1637</v>
      </c>
      <c r="I7" s="100" t="s">
        <v>6</v>
      </c>
      <c r="J7" s="100" t="s">
        <v>7</v>
      </c>
    </row>
    <row r="8" spans="1:10" ht="18" customHeight="1" x14ac:dyDescent="0.25">
      <c r="A8" s="233" t="s">
        <v>8</v>
      </c>
      <c r="B8" s="234">
        <v>2</v>
      </c>
      <c r="C8" s="234">
        <v>3</v>
      </c>
      <c r="D8" s="234">
        <v>4</v>
      </c>
      <c r="E8" s="234">
        <v>5</v>
      </c>
      <c r="F8" s="235">
        <v>6</v>
      </c>
      <c r="G8" s="234">
        <v>7</v>
      </c>
      <c r="H8" s="235">
        <v>8</v>
      </c>
      <c r="I8" s="235">
        <v>9</v>
      </c>
      <c r="J8" s="234">
        <v>10</v>
      </c>
    </row>
    <row r="9" spans="1:10" x14ac:dyDescent="0.25">
      <c r="A9" s="2900" t="s">
        <v>25</v>
      </c>
      <c r="B9" s="2900"/>
      <c r="C9" s="2900"/>
      <c r="D9" s="2900"/>
      <c r="E9" s="2900"/>
      <c r="F9" s="2900"/>
      <c r="G9" s="2900"/>
      <c r="H9" s="2900"/>
      <c r="I9" s="2900"/>
      <c r="J9" s="2900"/>
    </row>
    <row r="10" spans="1:10" s="6" customFormat="1" ht="21.75" customHeight="1" x14ac:dyDescent="0.3">
      <c r="A10" s="2901" t="s">
        <v>9</v>
      </c>
      <c r="B10" s="2902" t="s">
        <v>1320</v>
      </c>
      <c r="C10" s="502" t="s">
        <v>456</v>
      </c>
      <c r="D10" s="236">
        <f>D11+D12+D13</f>
        <v>121170.55000000002</v>
      </c>
      <c r="E10" s="236">
        <f>E11+E12+E13</f>
        <v>120423.78199999999</v>
      </c>
      <c r="F10" s="237">
        <f t="shared" ref="F10:F18" si="0">E10/D10*100</f>
        <v>99.383705033937687</v>
      </c>
      <c r="G10" s="2903"/>
      <c r="H10" s="238">
        <f>H11+H12+H13</f>
        <v>120423.78199999999</v>
      </c>
      <c r="I10" s="237">
        <f t="shared" ref="I10:I17" si="1">H10/D10*100</f>
        <v>99.383705033937687</v>
      </c>
      <c r="J10" s="2906"/>
    </row>
    <row r="11" spans="1:10" s="6" customFormat="1" ht="58.5" customHeight="1" x14ac:dyDescent="0.3">
      <c r="A11" s="2901"/>
      <c r="B11" s="2902"/>
      <c r="C11" s="502" t="s">
        <v>18</v>
      </c>
      <c r="D11" s="236">
        <f t="shared" ref="D11:E13" si="2">D15</f>
        <v>54417.3</v>
      </c>
      <c r="E11" s="236">
        <f t="shared" si="2"/>
        <v>54417.298999999999</v>
      </c>
      <c r="F11" s="237">
        <f t="shared" si="0"/>
        <v>99.999998162349101</v>
      </c>
      <c r="G11" s="2904"/>
      <c r="H11" s="585">
        <f>H15</f>
        <v>54417.298999999999</v>
      </c>
      <c r="I11" s="237">
        <f t="shared" si="1"/>
        <v>99.999998162349101</v>
      </c>
      <c r="J11" s="2907"/>
    </row>
    <row r="12" spans="1:10" s="6" customFormat="1" ht="78.75" customHeight="1" x14ac:dyDescent="0.3">
      <c r="A12" s="2901"/>
      <c r="B12" s="2902"/>
      <c r="C12" s="502" t="s">
        <v>16</v>
      </c>
      <c r="D12" s="236">
        <f t="shared" si="2"/>
        <v>22525.99</v>
      </c>
      <c r="E12" s="236">
        <f t="shared" si="2"/>
        <v>22051.794000000002</v>
      </c>
      <c r="F12" s="237">
        <f t="shared" si="0"/>
        <v>97.894893853721854</v>
      </c>
      <c r="G12" s="2904"/>
      <c r="H12" s="585">
        <f>H16</f>
        <v>22051.794000000002</v>
      </c>
      <c r="I12" s="237">
        <f t="shared" si="1"/>
        <v>97.894893853721854</v>
      </c>
      <c r="J12" s="2907"/>
    </row>
    <row r="13" spans="1:10" s="6" customFormat="1" ht="102" customHeight="1" x14ac:dyDescent="0.3">
      <c r="A13" s="2901"/>
      <c r="B13" s="2902"/>
      <c r="C13" s="502" t="s">
        <v>19</v>
      </c>
      <c r="D13" s="236">
        <f t="shared" si="2"/>
        <v>44227.26</v>
      </c>
      <c r="E13" s="236">
        <f t="shared" si="2"/>
        <v>43954.688999999998</v>
      </c>
      <c r="F13" s="237">
        <f t="shared" si="0"/>
        <v>99.383703625320663</v>
      </c>
      <c r="G13" s="2905"/>
      <c r="H13" s="238">
        <f>H17</f>
        <v>43954.688999999998</v>
      </c>
      <c r="I13" s="237">
        <f t="shared" si="1"/>
        <v>99.383703625320663</v>
      </c>
      <c r="J13" s="2908"/>
    </row>
    <row r="14" spans="1:10" s="6" customFormat="1" ht="27.75" customHeight="1" x14ac:dyDescent="0.3">
      <c r="A14" s="2910" t="s">
        <v>10</v>
      </c>
      <c r="B14" s="2911" t="s">
        <v>814</v>
      </c>
      <c r="C14" s="1935" t="s">
        <v>456</v>
      </c>
      <c r="D14" s="1936">
        <f>D15+D16+D17</f>
        <v>121170.55000000002</v>
      </c>
      <c r="E14" s="1936">
        <f>E15+E16+E17</f>
        <v>120423.78199999999</v>
      </c>
      <c r="F14" s="1937">
        <f t="shared" si="0"/>
        <v>99.383705033937687</v>
      </c>
      <c r="G14" s="2914" t="s">
        <v>1696</v>
      </c>
      <c r="H14" s="1938">
        <f>H15+H16+H17</f>
        <v>120423.78199999999</v>
      </c>
      <c r="I14" s="1937">
        <f t="shared" si="1"/>
        <v>99.383705033937687</v>
      </c>
      <c r="J14" s="2915"/>
    </row>
    <row r="15" spans="1:10" s="6" customFormat="1" ht="86.25" customHeight="1" x14ac:dyDescent="0.3">
      <c r="A15" s="2910"/>
      <c r="B15" s="2911"/>
      <c r="C15" s="1935" t="s">
        <v>18</v>
      </c>
      <c r="D15" s="1939">
        <v>54417.3</v>
      </c>
      <c r="E15" s="1936">
        <v>54417.298999999999</v>
      </c>
      <c r="F15" s="1937">
        <f t="shared" si="0"/>
        <v>99.999998162349101</v>
      </c>
      <c r="G15" s="2914"/>
      <c r="H15" s="1936">
        <f>E15</f>
        <v>54417.298999999999</v>
      </c>
      <c r="I15" s="1937">
        <f t="shared" si="1"/>
        <v>99.999998162349101</v>
      </c>
      <c r="J15" s="2915"/>
    </row>
    <row r="16" spans="1:10" s="6" customFormat="1" ht="176.25" customHeight="1" x14ac:dyDescent="0.3">
      <c r="A16" s="2918"/>
      <c r="B16" s="2912" t="s">
        <v>1487</v>
      </c>
      <c r="C16" s="501" t="s">
        <v>16</v>
      </c>
      <c r="D16" s="524">
        <v>22525.99</v>
      </c>
      <c r="E16" s="525">
        <v>22051.794000000002</v>
      </c>
      <c r="F16" s="243">
        <f t="shared" si="0"/>
        <v>97.894893853721854</v>
      </c>
      <c r="G16" s="2904" t="s">
        <v>1568</v>
      </c>
      <c r="H16" s="525">
        <f>E16</f>
        <v>22051.794000000002</v>
      </c>
      <c r="I16" s="243">
        <f t="shared" si="1"/>
        <v>97.894893853721854</v>
      </c>
      <c r="J16" s="2916"/>
    </row>
    <row r="17" spans="1:10" s="6" customFormat="1" ht="156" customHeight="1" x14ac:dyDescent="0.3">
      <c r="A17" s="2919"/>
      <c r="B17" s="2913"/>
      <c r="C17" s="505" t="s">
        <v>19</v>
      </c>
      <c r="D17" s="239">
        <v>44227.26</v>
      </c>
      <c r="E17" s="239">
        <v>43954.688999999998</v>
      </c>
      <c r="F17" s="240">
        <f t="shared" si="0"/>
        <v>99.383703625320663</v>
      </c>
      <c r="G17" s="2905"/>
      <c r="H17" s="239">
        <f>E17</f>
        <v>43954.688999999998</v>
      </c>
      <c r="I17" s="240">
        <f t="shared" si="1"/>
        <v>99.383703625320663</v>
      </c>
      <c r="J17" s="2917"/>
    </row>
    <row r="18" spans="1:10" s="6" customFormat="1" ht="30" customHeight="1" x14ac:dyDescent="0.3">
      <c r="A18" s="2923" t="s">
        <v>12</v>
      </c>
      <c r="B18" s="2926" t="s">
        <v>1697</v>
      </c>
      <c r="C18" s="873" t="s">
        <v>456</v>
      </c>
      <c r="D18" s="236">
        <f>D19+D20</f>
        <v>62752.030000000006</v>
      </c>
      <c r="E18" s="236">
        <f>E19+E20</f>
        <v>493.97200000000004</v>
      </c>
      <c r="F18" s="237">
        <f t="shared" si="0"/>
        <v>0.78718090872916779</v>
      </c>
      <c r="G18" s="874"/>
      <c r="H18" s="236">
        <f>E18</f>
        <v>493.97200000000004</v>
      </c>
      <c r="I18" s="237">
        <f t="shared" ref="I18" si="3">H18/D18*100</f>
        <v>0.78718090872916779</v>
      </c>
      <c r="J18" s="876"/>
    </row>
    <row r="19" spans="1:10" s="6" customFormat="1" ht="99" customHeight="1" x14ac:dyDescent="0.3">
      <c r="A19" s="2924"/>
      <c r="B19" s="2927"/>
      <c r="C19" s="246" t="s">
        <v>19</v>
      </c>
      <c r="D19" s="236">
        <f>D21+D25</f>
        <v>493.97</v>
      </c>
      <c r="E19" s="236">
        <f>E21+E25</f>
        <v>493.97200000000004</v>
      </c>
      <c r="F19" s="237">
        <f>E19/D19*100</f>
        <v>100.00040488288762</v>
      </c>
      <c r="G19" s="526"/>
      <c r="H19" s="236">
        <f>H21+H25</f>
        <v>493.97200000000004</v>
      </c>
      <c r="I19" s="237">
        <f>H19/D19*100</f>
        <v>100.00040488288762</v>
      </c>
      <c r="J19" s="527"/>
    </row>
    <row r="20" spans="1:10" s="6" customFormat="1" ht="59.25" customHeight="1" x14ac:dyDescent="0.3">
      <c r="A20" s="2925"/>
      <c r="B20" s="2928"/>
      <c r="C20" s="246" t="s">
        <v>1106</v>
      </c>
      <c r="D20" s="236">
        <f>D22</f>
        <v>62258.060000000005</v>
      </c>
      <c r="E20" s="236">
        <f>E22</f>
        <v>0</v>
      </c>
      <c r="F20" s="237">
        <f>E20/D20*100</f>
        <v>0</v>
      </c>
      <c r="G20" s="526"/>
      <c r="H20" s="236">
        <f>H22</f>
        <v>0</v>
      </c>
      <c r="I20" s="237">
        <f>H20/D20*100</f>
        <v>0</v>
      </c>
      <c r="J20" s="875"/>
    </row>
    <row r="21" spans="1:10" s="6" customFormat="1" ht="135.75" customHeight="1" x14ac:dyDescent="0.3">
      <c r="A21" s="1944" t="s">
        <v>13</v>
      </c>
      <c r="B21" s="1935" t="s">
        <v>1321</v>
      </c>
      <c r="C21" s="1945" t="s">
        <v>19</v>
      </c>
      <c r="D21" s="1936">
        <v>461.85</v>
      </c>
      <c r="E21" s="1936">
        <v>461.84800000000001</v>
      </c>
      <c r="F21" s="1937">
        <f t="shared" ref="F21" si="4">E21/D21*100</f>
        <v>99.999566958969353</v>
      </c>
      <c r="G21" s="1946" t="s">
        <v>2484</v>
      </c>
      <c r="H21" s="1936">
        <f>E21</f>
        <v>461.84800000000001</v>
      </c>
      <c r="I21" s="1937">
        <f t="shared" ref="I21" si="5">H21/D21*100</f>
        <v>99.999566958969353</v>
      </c>
      <c r="J21" s="1947"/>
    </row>
    <row r="22" spans="1:10" s="6" customFormat="1" ht="151.5" customHeight="1" x14ac:dyDescent="0.3">
      <c r="A22" s="584" t="s">
        <v>22</v>
      </c>
      <c r="B22" s="672" t="s">
        <v>1538</v>
      </c>
      <c r="C22" s="245" t="s">
        <v>1106</v>
      </c>
      <c r="D22" s="239">
        <f>D23+D24</f>
        <v>62258.060000000005</v>
      </c>
      <c r="E22" s="239">
        <f>E23+E24</f>
        <v>0</v>
      </c>
      <c r="F22" s="240">
        <v>0</v>
      </c>
      <c r="G22" s="676"/>
      <c r="H22" s="239">
        <f>H23+H24</f>
        <v>0</v>
      </c>
      <c r="I22" s="240">
        <v>0</v>
      </c>
      <c r="J22" s="2903" t="s">
        <v>1698</v>
      </c>
    </row>
    <row r="23" spans="1:10" s="6" customFormat="1" ht="98.25" customHeight="1" x14ac:dyDescent="0.3">
      <c r="A23" s="584" t="s">
        <v>475</v>
      </c>
      <c r="B23" s="672" t="s">
        <v>1539</v>
      </c>
      <c r="C23" s="245" t="s">
        <v>1106</v>
      </c>
      <c r="D23" s="239">
        <v>56830.16</v>
      </c>
      <c r="E23" s="239">
        <v>0</v>
      </c>
      <c r="F23" s="240">
        <v>0</v>
      </c>
      <c r="G23" s="676"/>
      <c r="H23" s="239">
        <v>0</v>
      </c>
      <c r="I23" s="240">
        <v>0</v>
      </c>
      <c r="J23" s="2904"/>
    </row>
    <row r="24" spans="1:10" s="6" customFormat="1" ht="89.25" customHeight="1" x14ac:dyDescent="0.3">
      <c r="A24" s="584" t="s">
        <v>476</v>
      </c>
      <c r="B24" s="672" t="s">
        <v>1540</v>
      </c>
      <c r="C24" s="245" t="s">
        <v>1106</v>
      </c>
      <c r="D24" s="239">
        <v>5427.9</v>
      </c>
      <c r="E24" s="239">
        <v>0</v>
      </c>
      <c r="F24" s="240">
        <v>0</v>
      </c>
      <c r="G24" s="676"/>
      <c r="H24" s="239">
        <v>0</v>
      </c>
      <c r="I24" s="240">
        <v>0</v>
      </c>
      <c r="J24" s="2905"/>
    </row>
    <row r="25" spans="1:10" s="6" customFormat="1" ht="101.25" customHeight="1" x14ac:dyDescent="0.3">
      <c r="A25" s="817" t="s">
        <v>219</v>
      </c>
      <c r="B25" s="818" t="s">
        <v>1468</v>
      </c>
      <c r="C25" s="245" t="s">
        <v>19</v>
      </c>
      <c r="D25" s="239">
        <v>32.119999999999997</v>
      </c>
      <c r="E25" s="239">
        <v>32.124000000000002</v>
      </c>
      <c r="F25" s="240">
        <f t="shared" ref="F25" si="6">E25/D25*100</f>
        <v>100.01245330012453</v>
      </c>
      <c r="G25" s="819" t="s">
        <v>1699</v>
      </c>
      <c r="H25" s="239">
        <f>E25</f>
        <v>32.124000000000002</v>
      </c>
      <c r="I25" s="240">
        <f t="shared" ref="I25" si="7">H25/D25*100</f>
        <v>100.01245330012453</v>
      </c>
      <c r="J25" s="819"/>
    </row>
    <row r="26" spans="1:10" ht="30" customHeight="1" x14ac:dyDescent="0.25">
      <c r="A26" s="2920"/>
      <c r="B26" s="2921" t="s">
        <v>39</v>
      </c>
      <c r="C26" s="1940" t="s">
        <v>456</v>
      </c>
      <c r="D26" s="1941">
        <f>D27+D28+D29+D30</f>
        <v>183922.58000000002</v>
      </c>
      <c r="E26" s="1942">
        <f>E27+E28+E29+E30</f>
        <v>120917.75399999999</v>
      </c>
      <c r="F26" s="1943">
        <f t="shared" ref="F26:F29" si="8">E26/D26*100</f>
        <v>65.743833084551113</v>
      </c>
      <c r="G26" s="2922"/>
      <c r="H26" s="1942">
        <f>H27+H28+H29+H30</f>
        <v>120917.75399999999</v>
      </c>
      <c r="I26" s="1943">
        <f t="shared" ref="I26:I29" si="9">H26/D26*100</f>
        <v>65.743833084551113</v>
      </c>
      <c r="J26" s="2922"/>
    </row>
    <row r="27" spans="1:10" ht="77.25" customHeight="1" x14ac:dyDescent="0.25">
      <c r="A27" s="2920"/>
      <c r="B27" s="2921"/>
      <c r="C27" s="1940" t="s">
        <v>18</v>
      </c>
      <c r="D27" s="1941">
        <f>D11</f>
        <v>54417.3</v>
      </c>
      <c r="E27" s="1941">
        <f>E11</f>
        <v>54417.298999999999</v>
      </c>
      <c r="F27" s="1943">
        <f t="shared" si="8"/>
        <v>99.999998162349101</v>
      </c>
      <c r="G27" s="2922"/>
      <c r="H27" s="1941">
        <f>H11</f>
        <v>54417.298999999999</v>
      </c>
      <c r="I27" s="1943">
        <f t="shared" si="9"/>
        <v>99.999998162349101</v>
      </c>
      <c r="J27" s="2922"/>
    </row>
    <row r="28" spans="1:10" ht="76.5" customHeight="1" x14ac:dyDescent="0.25">
      <c r="A28" s="2920"/>
      <c r="B28" s="2921"/>
      <c r="C28" s="1940" t="s">
        <v>16</v>
      </c>
      <c r="D28" s="1941">
        <f>D12</f>
        <v>22525.99</v>
      </c>
      <c r="E28" s="1941">
        <f>E12</f>
        <v>22051.794000000002</v>
      </c>
      <c r="F28" s="1943">
        <f t="shared" si="8"/>
        <v>97.894893853721854</v>
      </c>
      <c r="G28" s="2922"/>
      <c r="H28" s="1941">
        <f>H12</f>
        <v>22051.794000000002</v>
      </c>
      <c r="I28" s="1943">
        <f t="shared" si="9"/>
        <v>97.894893853721854</v>
      </c>
      <c r="J28" s="2922"/>
    </row>
    <row r="29" spans="1:10" ht="99" customHeight="1" x14ac:dyDescent="0.25">
      <c r="A29" s="2920"/>
      <c r="B29" s="2921"/>
      <c r="C29" s="1940" t="s">
        <v>19</v>
      </c>
      <c r="D29" s="1941">
        <f>D13+D19</f>
        <v>44721.23</v>
      </c>
      <c r="E29" s="1941">
        <f>E13+E19</f>
        <v>44448.661</v>
      </c>
      <c r="F29" s="1943">
        <f t="shared" si="8"/>
        <v>99.390515421870091</v>
      </c>
      <c r="G29" s="2922"/>
      <c r="H29" s="1941">
        <f>H13+H19</f>
        <v>44448.661</v>
      </c>
      <c r="I29" s="1943">
        <f t="shared" si="9"/>
        <v>99.390515421870091</v>
      </c>
      <c r="J29" s="2922"/>
    </row>
    <row r="30" spans="1:10" ht="67.5" customHeight="1" x14ac:dyDescent="0.25">
      <c r="A30" s="2920"/>
      <c r="B30" s="2921"/>
      <c r="C30" s="1940" t="s">
        <v>1106</v>
      </c>
      <c r="D30" s="1941">
        <f>D22</f>
        <v>62258.060000000005</v>
      </c>
      <c r="E30" s="1941">
        <f>E22</f>
        <v>0</v>
      </c>
      <c r="F30" s="1943">
        <f>F22</f>
        <v>0</v>
      </c>
      <c r="G30" s="2922"/>
      <c r="H30" s="1941">
        <f>H22</f>
        <v>0</v>
      </c>
      <c r="I30" s="1943">
        <f>I22</f>
        <v>0</v>
      </c>
      <c r="J30" s="2922"/>
    </row>
    <row r="31" spans="1:10" ht="24" customHeight="1" x14ac:dyDescent="0.25">
      <c r="A31" s="2909" t="s">
        <v>79</v>
      </c>
      <c r="B31" s="2909"/>
      <c r="C31" s="2909"/>
      <c r="D31" s="2909"/>
      <c r="E31" s="2909"/>
      <c r="F31" s="2909"/>
      <c r="G31" s="2909"/>
      <c r="H31" s="2909"/>
      <c r="I31" s="2909"/>
      <c r="J31" s="2909"/>
    </row>
    <row r="32" spans="1:10" ht="21" customHeight="1" x14ac:dyDescent="0.25">
      <c r="A32" s="2923" t="s">
        <v>9</v>
      </c>
      <c r="B32" s="2926" t="s">
        <v>815</v>
      </c>
      <c r="C32" s="502" t="s">
        <v>15</v>
      </c>
      <c r="D32" s="528">
        <f>D33</f>
        <v>66.540000000000006</v>
      </c>
      <c r="E32" s="528">
        <f>E33</f>
        <v>66.540000000000006</v>
      </c>
      <c r="F32" s="237">
        <f t="shared" ref="F32" si="10">E32/D32*100</f>
        <v>100</v>
      </c>
      <c r="G32" s="2932"/>
      <c r="H32" s="528">
        <f>H33</f>
        <v>66.540000000000006</v>
      </c>
      <c r="I32" s="237">
        <f t="shared" ref="I32" si="11">H32/D32*100</f>
        <v>100</v>
      </c>
      <c r="J32" s="2934"/>
    </row>
    <row r="33" spans="1:10" ht="129.75" customHeight="1" x14ac:dyDescent="0.25">
      <c r="A33" s="2925"/>
      <c r="B33" s="2928"/>
      <c r="C33" s="504" t="s">
        <v>19</v>
      </c>
      <c r="D33" s="528">
        <f>D35</f>
        <v>66.540000000000006</v>
      </c>
      <c r="E33" s="528">
        <f>E35</f>
        <v>66.540000000000006</v>
      </c>
      <c r="F33" s="237">
        <f t="shared" ref="F33:F34" si="12">E33/D33*100</f>
        <v>100</v>
      </c>
      <c r="G33" s="2933"/>
      <c r="H33" s="528">
        <f>H35</f>
        <v>66.540000000000006</v>
      </c>
      <c r="I33" s="237">
        <f t="shared" ref="I33:I34" si="13">H33/D33*100</f>
        <v>100</v>
      </c>
      <c r="J33" s="2935"/>
    </row>
    <row r="34" spans="1:10" ht="21.75" customHeight="1" x14ac:dyDescent="0.25">
      <c r="A34" s="2936" t="s">
        <v>10</v>
      </c>
      <c r="B34" s="2937" t="s">
        <v>1322</v>
      </c>
      <c r="C34" s="505" t="s">
        <v>15</v>
      </c>
      <c r="D34" s="529">
        <f>D35</f>
        <v>66.540000000000006</v>
      </c>
      <c r="E34" s="529">
        <f>E35</f>
        <v>66.540000000000006</v>
      </c>
      <c r="F34" s="240">
        <f t="shared" si="12"/>
        <v>100</v>
      </c>
      <c r="G34" s="2938" t="s">
        <v>2485</v>
      </c>
      <c r="H34" s="529">
        <f>E34</f>
        <v>66.540000000000006</v>
      </c>
      <c r="I34" s="240">
        <f t="shared" si="13"/>
        <v>100</v>
      </c>
      <c r="J34" s="2940"/>
    </row>
    <row r="35" spans="1:10" ht="204.75" customHeight="1" x14ac:dyDescent="0.25">
      <c r="A35" s="2936"/>
      <c r="B35" s="2937"/>
      <c r="C35" s="505" t="s">
        <v>19</v>
      </c>
      <c r="D35" s="529">
        <f>66.54</f>
        <v>66.540000000000006</v>
      </c>
      <c r="E35" s="529">
        <v>66.540000000000006</v>
      </c>
      <c r="F35" s="240">
        <f t="shared" ref="F35" si="14">E35/D35*100</f>
        <v>100</v>
      </c>
      <c r="G35" s="2939"/>
      <c r="H35" s="529">
        <f>E35</f>
        <v>66.540000000000006</v>
      </c>
      <c r="I35" s="240">
        <f t="shared" ref="I35" si="15">H35/D35*100</f>
        <v>100</v>
      </c>
      <c r="J35" s="2940"/>
    </row>
    <row r="36" spans="1:10" ht="144" customHeight="1" x14ac:dyDescent="0.25">
      <c r="A36" s="674" t="s">
        <v>12</v>
      </c>
      <c r="B36" s="675" t="s">
        <v>1541</v>
      </c>
      <c r="C36" s="675" t="s">
        <v>1106</v>
      </c>
      <c r="D36" s="683">
        <f>D37</f>
        <v>43120.29</v>
      </c>
      <c r="E36" s="530">
        <f>E37</f>
        <v>0</v>
      </c>
      <c r="F36" s="530">
        <f>F37</f>
        <v>0</v>
      </c>
      <c r="G36" s="682"/>
      <c r="H36" s="530">
        <f>H37</f>
        <v>0</v>
      </c>
      <c r="I36" s="530">
        <f>I37</f>
        <v>0</v>
      </c>
      <c r="J36" s="673"/>
    </row>
    <row r="37" spans="1:10" ht="238.5" customHeight="1" x14ac:dyDescent="0.25">
      <c r="A37" s="1944" t="s">
        <v>66</v>
      </c>
      <c r="B37" s="1935" t="s">
        <v>1542</v>
      </c>
      <c r="C37" s="1935" t="s">
        <v>1106</v>
      </c>
      <c r="D37" s="1948">
        <v>43120.29</v>
      </c>
      <c r="E37" s="1949">
        <v>0</v>
      </c>
      <c r="F37" s="1949">
        <v>0</v>
      </c>
      <c r="G37" s="1950"/>
      <c r="H37" s="1949">
        <v>0</v>
      </c>
      <c r="I37" s="1949">
        <v>0</v>
      </c>
      <c r="J37" s="1951" t="s">
        <v>1698</v>
      </c>
    </row>
    <row r="38" spans="1:10" ht="24.75" customHeight="1" x14ac:dyDescent="0.25">
      <c r="A38" s="2929"/>
      <c r="B38" s="2921" t="s">
        <v>64</v>
      </c>
      <c r="C38" s="1940" t="s">
        <v>15</v>
      </c>
      <c r="D38" s="1952">
        <f>D39+D40</f>
        <v>43186.83</v>
      </c>
      <c r="E38" s="1952">
        <f>E39+E40</f>
        <v>66.540000000000006</v>
      </c>
      <c r="F38" s="1943">
        <f t="shared" ref="F38" si="16">E38/D38*100</f>
        <v>0.15407474917700606</v>
      </c>
      <c r="G38" s="2931"/>
      <c r="H38" s="1952">
        <f>H39+H40</f>
        <v>66.540000000000006</v>
      </c>
      <c r="I38" s="1943">
        <f t="shared" ref="I38" si="17">H38/D38*100</f>
        <v>0.15407474917700606</v>
      </c>
      <c r="J38" s="2930"/>
    </row>
    <row r="39" spans="1:10" ht="97.5" customHeight="1" x14ac:dyDescent="0.25">
      <c r="A39" s="2929"/>
      <c r="B39" s="2921"/>
      <c r="C39" s="1940" t="s">
        <v>19</v>
      </c>
      <c r="D39" s="1941">
        <f>D33</f>
        <v>66.540000000000006</v>
      </c>
      <c r="E39" s="1941">
        <f>E33</f>
        <v>66.540000000000006</v>
      </c>
      <c r="F39" s="1941">
        <f>F33</f>
        <v>100</v>
      </c>
      <c r="G39" s="2931"/>
      <c r="H39" s="1941">
        <f>H33</f>
        <v>66.540000000000006</v>
      </c>
      <c r="I39" s="1941">
        <f>I33</f>
        <v>100</v>
      </c>
      <c r="J39" s="2930"/>
    </row>
    <row r="40" spans="1:10" ht="57" customHeight="1" x14ac:dyDescent="0.25">
      <c r="A40" s="2929"/>
      <c r="B40" s="2921"/>
      <c r="C40" s="1940" t="s">
        <v>1106</v>
      </c>
      <c r="D40" s="1941">
        <f>D36</f>
        <v>43120.29</v>
      </c>
      <c r="E40" s="1941">
        <f>E36</f>
        <v>0</v>
      </c>
      <c r="F40" s="1941">
        <f>F36</f>
        <v>0</v>
      </c>
      <c r="G40" s="2931"/>
      <c r="H40" s="1941">
        <f>H36</f>
        <v>0</v>
      </c>
      <c r="I40" s="1941">
        <f>I36</f>
        <v>0</v>
      </c>
      <c r="J40" s="2930"/>
    </row>
    <row r="41" spans="1:10" ht="25.5" customHeight="1" x14ac:dyDescent="0.25">
      <c r="A41" s="2909" t="s">
        <v>1323</v>
      </c>
      <c r="B41" s="2909"/>
      <c r="C41" s="2909"/>
      <c r="D41" s="2909"/>
      <c r="E41" s="2909"/>
      <c r="F41" s="2909"/>
      <c r="G41" s="2909"/>
      <c r="H41" s="2909"/>
      <c r="I41" s="2909"/>
      <c r="J41" s="2909"/>
    </row>
    <row r="42" spans="1:10" ht="114.75" customHeight="1" x14ac:dyDescent="0.25">
      <c r="A42" s="503" t="s">
        <v>9</v>
      </c>
      <c r="B42" s="346" t="s">
        <v>1324</v>
      </c>
      <c r="C42" s="246" t="s">
        <v>19</v>
      </c>
      <c r="D42" s="249">
        <f>D43</f>
        <v>16902.57</v>
      </c>
      <c r="E42" s="249">
        <f>E43</f>
        <v>9111.8179999999993</v>
      </c>
      <c r="F42" s="238">
        <f t="shared" ref="F42" si="18">E42/D42*100</f>
        <v>53.907885013935754</v>
      </c>
      <c r="G42" s="503"/>
      <c r="H42" s="249">
        <f>H43</f>
        <v>9111.8179999999993</v>
      </c>
      <c r="I42" s="249">
        <f>H42/D42*100</f>
        <v>53.907885013935754</v>
      </c>
      <c r="J42" s="503"/>
    </row>
    <row r="43" spans="1:10" ht="56.25" customHeight="1" x14ac:dyDescent="0.25">
      <c r="A43" s="2944" t="s">
        <v>21</v>
      </c>
      <c r="B43" s="2946" t="s">
        <v>1325</v>
      </c>
      <c r="C43" s="2946" t="s">
        <v>19</v>
      </c>
      <c r="D43" s="2948">
        <v>16902.57</v>
      </c>
      <c r="E43" s="2948">
        <v>9111.8179999999993</v>
      </c>
      <c r="F43" s="2948">
        <f>E43/D43*100</f>
        <v>53.907885013935754</v>
      </c>
      <c r="G43" s="2946" t="s">
        <v>2598</v>
      </c>
      <c r="H43" s="2948">
        <f>E43</f>
        <v>9111.8179999999993</v>
      </c>
      <c r="I43" s="2948">
        <f>H43/D43*100</f>
        <v>53.907885013935754</v>
      </c>
      <c r="J43" s="2946" t="s">
        <v>1700</v>
      </c>
    </row>
    <row r="44" spans="1:10" ht="209.25" customHeight="1" x14ac:dyDescent="0.25">
      <c r="A44" s="2945"/>
      <c r="B44" s="2947"/>
      <c r="C44" s="2947"/>
      <c r="D44" s="2949"/>
      <c r="E44" s="2949"/>
      <c r="F44" s="2949"/>
      <c r="G44" s="2947"/>
      <c r="H44" s="2949"/>
      <c r="I44" s="2949"/>
      <c r="J44" s="2947"/>
    </row>
    <row r="45" spans="1:10" s="7" customFormat="1" ht="138" customHeight="1" x14ac:dyDescent="0.25">
      <c r="A45" s="1953" t="s">
        <v>12</v>
      </c>
      <c r="B45" s="1954" t="s">
        <v>1454</v>
      </c>
      <c r="C45" s="1954" t="s">
        <v>19</v>
      </c>
      <c r="D45" s="1941">
        <f>D46+D47+D48</f>
        <v>9000</v>
      </c>
      <c r="E45" s="1941">
        <f>E46+E47+E48</f>
        <v>9000</v>
      </c>
      <c r="F45" s="1941">
        <f>E45/D45*100</f>
        <v>100</v>
      </c>
      <c r="G45" s="1955"/>
      <c r="H45" s="1941">
        <f>H46+H47+H48</f>
        <v>9000</v>
      </c>
      <c r="I45" s="1941">
        <f>H45/D45*100</f>
        <v>100</v>
      </c>
      <c r="J45" s="1956"/>
    </row>
    <row r="46" spans="1:10" ht="101.25" customHeight="1" x14ac:dyDescent="0.25">
      <c r="A46" s="1957" t="s">
        <v>13</v>
      </c>
      <c r="B46" s="1958" t="s">
        <v>816</v>
      </c>
      <c r="C46" s="1958" t="s">
        <v>19</v>
      </c>
      <c r="D46" s="1959">
        <v>9000</v>
      </c>
      <c r="E46" s="1959">
        <v>9000</v>
      </c>
      <c r="F46" s="1960">
        <f t="shared" ref="F46" si="19">E46/D46*100</f>
        <v>100</v>
      </c>
      <c r="G46" s="1961" t="s">
        <v>1701</v>
      </c>
      <c r="H46" s="1962">
        <f>E46</f>
        <v>9000</v>
      </c>
      <c r="I46" s="1938">
        <f t="shared" ref="I46" si="20">H46/D46*100</f>
        <v>100</v>
      </c>
      <c r="J46" s="1963"/>
    </row>
    <row r="47" spans="1:10" ht="120.75" hidden="1" customHeight="1" x14ac:dyDescent="0.25">
      <c r="A47" s="1957" t="s">
        <v>22</v>
      </c>
      <c r="B47" s="1964" t="s">
        <v>1326</v>
      </c>
      <c r="C47" s="1945" t="s">
        <v>19</v>
      </c>
      <c r="D47" s="1962">
        <v>0</v>
      </c>
      <c r="E47" s="1962">
        <v>0</v>
      </c>
      <c r="F47" s="1938">
        <v>0</v>
      </c>
      <c r="G47" s="1965"/>
      <c r="H47" s="1962">
        <v>0</v>
      </c>
      <c r="I47" s="1938">
        <v>0</v>
      </c>
      <c r="J47" s="1966" t="s">
        <v>1313</v>
      </c>
    </row>
    <row r="48" spans="1:10" ht="102.75" hidden="1" customHeight="1" x14ac:dyDescent="0.25">
      <c r="A48" s="1957" t="s">
        <v>219</v>
      </c>
      <c r="B48" s="1964" t="s">
        <v>817</v>
      </c>
      <c r="C48" s="1945" t="s">
        <v>19</v>
      </c>
      <c r="D48" s="1962">
        <v>0</v>
      </c>
      <c r="E48" s="1962">
        <v>0</v>
      </c>
      <c r="F48" s="1938">
        <v>0</v>
      </c>
      <c r="G48" s="1965"/>
      <c r="H48" s="1962">
        <v>0</v>
      </c>
      <c r="I48" s="1938">
        <v>0</v>
      </c>
      <c r="J48" s="1966" t="s">
        <v>1313</v>
      </c>
    </row>
    <row r="49" spans="1:11" ht="21.75" customHeight="1" x14ac:dyDescent="0.25">
      <c r="A49" s="2950"/>
      <c r="B49" s="2921" t="s">
        <v>70</v>
      </c>
      <c r="C49" s="1954" t="s">
        <v>15</v>
      </c>
      <c r="D49" s="1952">
        <f>D50</f>
        <v>25902.57</v>
      </c>
      <c r="E49" s="1952">
        <f t="shared" ref="E49:H49" si="21">E50</f>
        <v>18111.817999999999</v>
      </c>
      <c r="F49" s="1952">
        <f t="shared" si="21"/>
        <v>69.922860936192819</v>
      </c>
      <c r="G49" s="2951"/>
      <c r="H49" s="1952">
        <f t="shared" si="21"/>
        <v>18111.817999999999</v>
      </c>
      <c r="I49" s="1967">
        <f>H49/D49*100</f>
        <v>69.922860936192819</v>
      </c>
      <c r="J49" s="2952"/>
    </row>
    <row r="50" spans="1:11" ht="96.75" customHeight="1" x14ac:dyDescent="0.25">
      <c r="A50" s="2950"/>
      <c r="B50" s="2921"/>
      <c r="C50" s="1954" t="s">
        <v>19</v>
      </c>
      <c r="D50" s="1952">
        <f>D42+D45</f>
        <v>25902.57</v>
      </c>
      <c r="E50" s="1952">
        <f>E42+E45</f>
        <v>18111.817999999999</v>
      </c>
      <c r="F50" s="1941">
        <f t="shared" ref="F50:F52" si="22">E50/D50*100</f>
        <v>69.922860936192819</v>
      </c>
      <c r="G50" s="2951"/>
      <c r="H50" s="1952">
        <f>H42+H45</f>
        <v>18111.817999999999</v>
      </c>
      <c r="I50" s="1967">
        <f>H50/D50*100</f>
        <v>69.922860936192819</v>
      </c>
      <c r="J50" s="2952"/>
    </row>
    <row r="51" spans="1:11" ht="29.25" customHeight="1" x14ac:dyDescent="0.25">
      <c r="A51" s="2941" t="s">
        <v>1327</v>
      </c>
      <c r="B51" s="2942"/>
      <c r="C51" s="2942"/>
      <c r="D51" s="2942"/>
      <c r="E51" s="2942"/>
      <c r="F51" s="2942"/>
      <c r="G51" s="2942"/>
      <c r="H51" s="2942"/>
      <c r="I51" s="2942"/>
      <c r="J51" s="2943"/>
    </row>
    <row r="52" spans="1:11" ht="103.5" customHeight="1" x14ac:dyDescent="0.25">
      <c r="A52" s="248" t="s">
        <v>9</v>
      </c>
      <c r="B52" s="502" t="s">
        <v>913</v>
      </c>
      <c r="C52" s="502" t="s">
        <v>19</v>
      </c>
      <c r="D52" s="249">
        <f>D53</f>
        <v>19.059999999999999</v>
      </c>
      <c r="E52" s="249">
        <f>E53</f>
        <v>19.059999999999999</v>
      </c>
      <c r="F52" s="238">
        <f t="shared" si="22"/>
        <v>100</v>
      </c>
      <c r="G52" s="250"/>
      <c r="H52" s="249">
        <f>H53</f>
        <v>19.059999999999999</v>
      </c>
      <c r="I52" s="238">
        <f t="shared" ref="I52" si="23">H52/D52*100</f>
        <v>100</v>
      </c>
      <c r="J52" s="506"/>
    </row>
    <row r="53" spans="1:11" ht="65.25" customHeight="1" x14ac:dyDescent="0.25">
      <c r="A53" s="2968" t="s">
        <v>21</v>
      </c>
      <c r="B53" s="2970" t="s">
        <v>818</v>
      </c>
      <c r="C53" s="2970" t="s">
        <v>19</v>
      </c>
      <c r="D53" s="2948">
        <v>19.059999999999999</v>
      </c>
      <c r="E53" s="2948">
        <v>19.059999999999999</v>
      </c>
      <c r="F53" s="2948">
        <f>E53/D53*100</f>
        <v>100</v>
      </c>
      <c r="G53" s="2959" t="s">
        <v>1702</v>
      </c>
      <c r="H53" s="2948">
        <f>E53</f>
        <v>19.059999999999999</v>
      </c>
      <c r="I53" s="2948">
        <f>H53/D53*100</f>
        <v>100</v>
      </c>
      <c r="J53" s="2961"/>
    </row>
    <row r="54" spans="1:11" ht="32.25" customHeight="1" x14ac:dyDescent="0.25">
      <c r="A54" s="2969"/>
      <c r="B54" s="2913"/>
      <c r="C54" s="2913"/>
      <c r="D54" s="2949"/>
      <c r="E54" s="2949"/>
      <c r="F54" s="2949"/>
      <c r="G54" s="2960"/>
      <c r="H54" s="2949"/>
      <c r="I54" s="2949"/>
      <c r="J54" s="2962"/>
    </row>
    <row r="55" spans="1:11" ht="75" customHeight="1" x14ac:dyDescent="0.25">
      <c r="A55" s="248" t="s">
        <v>26</v>
      </c>
      <c r="B55" s="505" t="s">
        <v>1328</v>
      </c>
      <c r="C55" s="2963" t="s">
        <v>1703</v>
      </c>
      <c r="D55" s="2964"/>
      <c r="E55" s="2964"/>
      <c r="F55" s="2964"/>
      <c r="G55" s="2964"/>
      <c r="H55" s="2964"/>
      <c r="I55" s="2964"/>
      <c r="J55" s="2965"/>
    </row>
    <row r="56" spans="1:11" ht="25.5" customHeight="1" x14ac:dyDescent="0.25">
      <c r="A56" s="2921" t="s">
        <v>12</v>
      </c>
      <c r="B56" s="2966" t="s">
        <v>914</v>
      </c>
      <c r="C56" s="1968" t="s">
        <v>15</v>
      </c>
      <c r="D56" s="1969">
        <f>D57+D58</f>
        <v>21215.984</v>
      </c>
      <c r="E56" s="1969">
        <f>E57+E58</f>
        <v>21215.98</v>
      </c>
      <c r="F56" s="1969">
        <f>E56/D56*100</f>
        <v>99.999981146290452</v>
      </c>
      <c r="G56" s="2967"/>
      <c r="H56" s="1969">
        <f>E56</f>
        <v>21215.98</v>
      </c>
      <c r="I56" s="1969">
        <f>H56/D56*100</f>
        <v>99.999981146290452</v>
      </c>
      <c r="J56" s="2967"/>
    </row>
    <row r="57" spans="1:11" s="8" customFormat="1" ht="95.25" customHeight="1" x14ac:dyDescent="0.25">
      <c r="A57" s="2921"/>
      <c r="B57" s="2966"/>
      <c r="C57" s="1940" t="s">
        <v>19</v>
      </c>
      <c r="D57" s="1952">
        <f>D60</f>
        <v>14526.284</v>
      </c>
      <c r="E57" s="1952">
        <f>E60</f>
        <v>14526.28</v>
      </c>
      <c r="F57" s="1969">
        <f t="shared" ref="F57:F58" si="24">E57/D57*100</f>
        <v>99.999972463707863</v>
      </c>
      <c r="G57" s="2967"/>
      <c r="H57" s="1952">
        <f>H60</f>
        <v>14526.28</v>
      </c>
      <c r="I57" s="1969">
        <f t="shared" ref="I57:I58" si="25">H57/D57*100</f>
        <v>99.999972463707863</v>
      </c>
      <c r="J57" s="2967"/>
    </row>
    <row r="58" spans="1:11" s="8" customFormat="1" ht="60.75" customHeight="1" x14ac:dyDescent="0.25">
      <c r="A58" s="2921"/>
      <c r="B58" s="2966"/>
      <c r="C58" s="1940" t="s">
        <v>20</v>
      </c>
      <c r="D58" s="1952">
        <f>D59</f>
        <v>6689.7</v>
      </c>
      <c r="E58" s="1952">
        <f>E59</f>
        <v>6689.7</v>
      </c>
      <c r="F58" s="1969">
        <f t="shared" si="24"/>
        <v>100</v>
      </c>
      <c r="G58" s="2967"/>
      <c r="H58" s="1952">
        <f>H59</f>
        <v>6689.7</v>
      </c>
      <c r="I58" s="1969">
        <f t="shared" si="25"/>
        <v>100</v>
      </c>
      <c r="J58" s="2967"/>
    </row>
    <row r="59" spans="1:11" ht="134.25" customHeight="1" x14ac:dyDescent="0.25">
      <c r="A59" s="1970" t="s">
        <v>13</v>
      </c>
      <c r="B59" s="1935" t="s">
        <v>819</v>
      </c>
      <c r="C59" s="1935" t="s">
        <v>20</v>
      </c>
      <c r="D59" s="1939">
        <v>6689.7</v>
      </c>
      <c r="E59" s="1939">
        <v>6689.7</v>
      </c>
      <c r="F59" s="1939">
        <f>E59/D59*100</f>
        <v>100</v>
      </c>
      <c r="G59" s="1971" t="s">
        <v>1704</v>
      </c>
      <c r="H59" s="1939">
        <f>E59</f>
        <v>6689.7</v>
      </c>
      <c r="I59" s="1939">
        <f>H59/D59*100</f>
        <v>100</v>
      </c>
      <c r="J59" s="1972"/>
      <c r="K59" s="81"/>
    </row>
    <row r="60" spans="1:11" ht="132" customHeight="1" x14ac:dyDescent="0.25">
      <c r="A60" s="1944" t="s">
        <v>22</v>
      </c>
      <c r="B60" s="1973" t="s">
        <v>820</v>
      </c>
      <c r="C60" s="1935" t="s">
        <v>19</v>
      </c>
      <c r="D60" s="1939">
        <v>14526.284</v>
      </c>
      <c r="E60" s="1939">
        <v>14526.28</v>
      </c>
      <c r="F60" s="1939">
        <f>E60/D60*100</f>
        <v>99.999972463707863</v>
      </c>
      <c r="G60" s="1974" t="s">
        <v>1329</v>
      </c>
      <c r="H60" s="1939">
        <f>E60</f>
        <v>14526.28</v>
      </c>
      <c r="I60" s="1939">
        <f>H60/D60*100</f>
        <v>99.999972463707863</v>
      </c>
      <c r="J60" s="1951"/>
      <c r="K60" s="81"/>
    </row>
    <row r="61" spans="1:11" ht="171" customHeight="1" x14ac:dyDescent="0.25">
      <c r="A61" s="817" t="s">
        <v>219</v>
      </c>
      <c r="B61" s="818" t="s">
        <v>821</v>
      </c>
      <c r="C61" s="818" t="s">
        <v>16</v>
      </c>
      <c r="D61" s="242">
        <v>0</v>
      </c>
      <c r="E61" s="242">
        <v>0</v>
      </c>
      <c r="F61" s="242">
        <v>0</v>
      </c>
      <c r="G61" s="251"/>
      <c r="H61" s="242">
        <v>0</v>
      </c>
      <c r="I61" s="242">
        <v>0</v>
      </c>
      <c r="J61" s="523" t="s">
        <v>1313</v>
      </c>
    </row>
    <row r="62" spans="1:11" ht="93" customHeight="1" x14ac:dyDescent="0.25">
      <c r="A62" s="508" t="s">
        <v>14</v>
      </c>
      <c r="B62" s="502" t="s">
        <v>915</v>
      </c>
      <c r="C62" s="502" t="s">
        <v>19</v>
      </c>
      <c r="D62" s="249">
        <v>0</v>
      </c>
      <c r="E62" s="249">
        <v>0</v>
      </c>
      <c r="F62" s="249">
        <v>0</v>
      </c>
      <c r="G62" s="534"/>
      <c r="H62" s="249">
        <v>0</v>
      </c>
      <c r="I62" s="244">
        <v>0</v>
      </c>
      <c r="J62" s="534"/>
    </row>
    <row r="63" spans="1:11" ht="95.25" customHeight="1" x14ac:dyDescent="0.25">
      <c r="A63" s="248" t="s">
        <v>17</v>
      </c>
      <c r="B63" s="505" t="s">
        <v>822</v>
      </c>
      <c r="C63" s="2953" t="s">
        <v>1014</v>
      </c>
      <c r="D63" s="2954"/>
      <c r="E63" s="2954"/>
      <c r="F63" s="2954"/>
      <c r="G63" s="2954"/>
      <c r="H63" s="2954"/>
      <c r="I63" s="2954"/>
      <c r="J63" s="2955"/>
    </row>
    <row r="64" spans="1:11" ht="21.75" customHeight="1" x14ac:dyDescent="0.25">
      <c r="A64" s="2929"/>
      <c r="B64" s="2956" t="s">
        <v>91</v>
      </c>
      <c r="C64" s="1940" t="s">
        <v>15</v>
      </c>
      <c r="D64" s="1941">
        <f>D65+D66</f>
        <v>21235.043999999998</v>
      </c>
      <c r="E64" s="1941">
        <f>E65+E66</f>
        <v>21235.040000000001</v>
      </c>
      <c r="F64" s="1941">
        <f>E64/D64*100</f>
        <v>99.99998116321305</v>
      </c>
      <c r="G64" s="2922"/>
      <c r="H64" s="1941">
        <f>E64</f>
        <v>21235.040000000001</v>
      </c>
      <c r="I64" s="1941">
        <f>H64/D64*100</f>
        <v>99.99998116321305</v>
      </c>
      <c r="J64" s="2957"/>
    </row>
    <row r="65" spans="1:10" ht="90" customHeight="1" x14ac:dyDescent="0.25">
      <c r="A65" s="2929"/>
      <c r="B65" s="2956"/>
      <c r="C65" s="1940" t="s">
        <v>19</v>
      </c>
      <c r="D65" s="1941">
        <f>D52+D57+D62</f>
        <v>14545.343999999999</v>
      </c>
      <c r="E65" s="1941">
        <f>E52+E57+E62</f>
        <v>14545.34</v>
      </c>
      <c r="F65" s="1941">
        <f t="shared" ref="F65:F66" si="26">E65/D65*100</f>
        <v>99.999972499790999</v>
      </c>
      <c r="G65" s="2922"/>
      <c r="H65" s="1941">
        <f>H52+H57+H62</f>
        <v>14545.34</v>
      </c>
      <c r="I65" s="1941">
        <f t="shared" ref="I65:I66" si="27">H65/D65*100</f>
        <v>99.999972499790999</v>
      </c>
      <c r="J65" s="2957"/>
    </row>
    <row r="66" spans="1:10" ht="56.25" customHeight="1" x14ac:dyDescent="0.25">
      <c r="A66" s="2929"/>
      <c r="B66" s="2956"/>
      <c r="C66" s="1940" t="s">
        <v>20</v>
      </c>
      <c r="D66" s="1941">
        <f>D58</f>
        <v>6689.7</v>
      </c>
      <c r="E66" s="1941">
        <f>E58</f>
        <v>6689.7</v>
      </c>
      <c r="F66" s="1941">
        <f t="shared" si="26"/>
        <v>100</v>
      </c>
      <c r="G66" s="2922"/>
      <c r="H66" s="1941">
        <f>H58</f>
        <v>6689.7</v>
      </c>
      <c r="I66" s="1941">
        <f t="shared" si="27"/>
        <v>100</v>
      </c>
      <c r="J66" s="2957"/>
    </row>
    <row r="67" spans="1:10" ht="24.75" customHeight="1" x14ac:dyDescent="0.25">
      <c r="A67" s="2958" t="s">
        <v>1330</v>
      </c>
      <c r="B67" s="2958"/>
      <c r="C67" s="2958"/>
      <c r="D67" s="2958"/>
      <c r="E67" s="2958"/>
      <c r="F67" s="2958"/>
      <c r="G67" s="2958"/>
      <c r="H67" s="2958"/>
      <c r="I67" s="2958"/>
      <c r="J67" s="2958"/>
    </row>
    <row r="68" spans="1:10" ht="24.75" customHeight="1" x14ac:dyDescent="0.25">
      <c r="A68" s="2979" t="s">
        <v>9</v>
      </c>
      <c r="B68" s="2982" t="s">
        <v>823</v>
      </c>
      <c r="C68" s="2926" t="s">
        <v>19</v>
      </c>
      <c r="D68" s="2974">
        <f>D72+D73</f>
        <v>95474.714000000007</v>
      </c>
      <c r="E68" s="2974">
        <f>E72+E73</f>
        <v>95425.304000000004</v>
      </c>
      <c r="F68" s="2985">
        <f>E68/D68*100</f>
        <v>99.948248077496203</v>
      </c>
      <c r="G68" s="2971"/>
      <c r="H68" s="2974">
        <f>H72+H73</f>
        <v>95425.304000000004</v>
      </c>
      <c r="I68" s="2974">
        <f>H68/D68*100</f>
        <v>99.948248077496203</v>
      </c>
      <c r="J68" s="2971"/>
    </row>
    <row r="69" spans="1:10" ht="43.5" customHeight="1" x14ac:dyDescent="0.25">
      <c r="A69" s="2980"/>
      <c r="B69" s="2983"/>
      <c r="C69" s="2927"/>
      <c r="D69" s="2975"/>
      <c r="E69" s="2975"/>
      <c r="F69" s="2986"/>
      <c r="G69" s="2972"/>
      <c r="H69" s="2975"/>
      <c r="I69" s="2975"/>
      <c r="J69" s="2972"/>
    </row>
    <row r="70" spans="1:10" s="8" customFormat="1" ht="25.5" customHeight="1" x14ac:dyDescent="0.25">
      <c r="A70" s="2981"/>
      <c r="B70" s="2984"/>
      <c r="C70" s="2928"/>
      <c r="D70" s="2976"/>
      <c r="E70" s="2976"/>
      <c r="F70" s="2987"/>
      <c r="G70" s="2973"/>
      <c r="H70" s="2976"/>
      <c r="I70" s="2976"/>
      <c r="J70" s="2973"/>
    </row>
    <row r="71" spans="1:10" s="8" customFormat="1" ht="98.25" hidden="1" customHeight="1" x14ac:dyDescent="0.25">
      <c r="A71" s="347" t="s">
        <v>10</v>
      </c>
      <c r="B71" s="348" t="s">
        <v>824</v>
      </c>
      <c r="C71" s="505" t="s">
        <v>16</v>
      </c>
      <c r="D71" s="241">
        <v>0</v>
      </c>
      <c r="E71" s="241">
        <v>0</v>
      </c>
      <c r="F71" s="241">
        <v>0</v>
      </c>
      <c r="G71" s="397"/>
      <c r="H71" s="241">
        <v>0</v>
      </c>
      <c r="I71" s="241">
        <v>0</v>
      </c>
      <c r="J71" s="511" t="s">
        <v>753</v>
      </c>
    </row>
    <row r="72" spans="1:10" ht="372" customHeight="1" x14ac:dyDescent="0.25">
      <c r="A72" s="252" t="s">
        <v>26</v>
      </c>
      <c r="B72" s="253" t="s">
        <v>825</v>
      </c>
      <c r="C72" s="505" t="s">
        <v>19</v>
      </c>
      <c r="D72" s="241">
        <v>88331.016000000003</v>
      </c>
      <c r="E72" s="241">
        <v>88297.919999999998</v>
      </c>
      <c r="F72" s="241">
        <f t="shared" ref="F72:F90" si="28">E72/D72*100</f>
        <v>99.962531847250574</v>
      </c>
      <c r="G72" s="532" t="s">
        <v>1705</v>
      </c>
      <c r="H72" s="241">
        <f>E72</f>
        <v>88297.919999999998</v>
      </c>
      <c r="I72" s="241">
        <f t="shared" ref="I72:I90" si="29">H72/D72*100</f>
        <v>99.962531847250574</v>
      </c>
      <c r="J72" s="533"/>
    </row>
    <row r="73" spans="1:10" ht="108.75" customHeight="1" x14ac:dyDescent="0.25">
      <c r="A73" s="252" t="s">
        <v>27</v>
      </c>
      <c r="B73" s="253" t="s">
        <v>1331</v>
      </c>
      <c r="C73" s="505" t="s">
        <v>19</v>
      </c>
      <c r="D73" s="241">
        <f>D74</f>
        <v>7143.6980000000003</v>
      </c>
      <c r="E73" s="241">
        <f>E74</f>
        <v>7127.384</v>
      </c>
      <c r="F73" s="241">
        <f t="shared" si="28"/>
        <v>99.771630883612374</v>
      </c>
      <c r="G73" s="247"/>
      <c r="H73" s="241">
        <f>H74</f>
        <v>7127.384</v>
      </c>
      <c r="I73" s="241">
        <f t="shared" si="29"/>
        <v>99.771630883612374</v>
      </c>
      <c r="J73" s="535"/>
    </row>
    <row r="74" spans="1:10" ht="95.25" customHeight="1" x14ac:dyDescent="0.25">
      <c r="A74" s="252" t="s">
        <v>28</v>
      </c>
      <c r="B74" s="254" t="s">
        <v>457</v>
      </c>
      <c r="C74" s="245" t="s">
        <v>19</v>
      </c>
      <c r="D74" s="241">
        <v>7143.6980000000003</v>
      </c>
      <c r="E74" s="241">
        <v>7127.384</v>
      </c>
      <c r="F74" s="241">
        <f t="shared" si="28"/>
        <v>99.771630883612374</v>
      </c>
      <c r="G74" s="531" t="s">
        <v>1486</v>
      </c>
      <c r="H74" s="241">
        <f>E74</f>
        <v>7127.384</v>
      </c>
      <c r="I74" s="241">
        <f t="shared" si="29"/>
        <v>99.771630883612374</v>
      </c>
      <c r="J74" s="535"/>
    </row>
    <row r="75" spans="1:10" ht="22.5" customHeight="1" x14ac:dyDescent="0.25">
      <c r="A75" s="2977"/>
      <c r="B75" s="2956" t="s">
        <v>212</v>
      </c>
      <c r="C75" s="2966" t="s">
        <v>19</v>
      </c>
      <c r="D75" s="2978">
        <f>D68</f>
        <v>95474.714000000007</v>
      </c>
      <c r="E75" s="2978">
        <f>E68</f>
        <v>95425.304000000004</v>
      </c>
      <c r="F75" s="2978">
        <f>E75/D75*100</f>
        <v>99.948248077496203</v>
      </c>
      <c r="G75" s="2967"/>
      <c r="H75" s="2978">
        <f>H68</f>
        <v>95425.304000000004</v>
      </c>
      <c r="I75" s="2978">
        <f>H75/D75*100</f>
        <v>99.948248077496203</v>
      </c>
      <c r="J75" s="2988"/>
    </row>
    <row r="76" spans="1:10" ht="69" customHeight="1" x14ac:dyDescent="0.25">
      <c r="A76" s="2977"/>
      <c r="B76" s="2956"/>
      <c r="C76" s="2966"/>
      <c r="D76" s="2978"/>
      <c r="E76" s="2978"/>
      <c r="F76" s="2978"/>
      <c r="G76" s="2967"/>
      <c r="H76" s="2978"/>
      <c r="I76" s="2978"/>
      <c r="J76" s="2988"/>
    </row>
    <row r="77" spans="1:10" ht="24.75" customHeight="1" x14ac:dyDescent="0.25">
      <c r="A77" s="2958" t="s">
        <v>1332</v>
      </c>
      <c r="B77" s="2958"/>
      <c r="C77" s="2958"/>
      <c r="D77" s="2958"/>
      <c r="E77" s="2958"/>
      <c r="F77" s="2958"/>
      <c r="G77" s="2958"/>
      <c r="H77" s="2958"/>
      <c r="I77" s="2958"/>
      <c r="J77" s="2958"/>
    </row>
    <row r="78" spans="1:10" ht="25.5" customHeight="1" x14ac:dyDescent="0.25">
      <c r="A78" s="2979" t="s">
        <v>9</v>
      </c>
      <c r="B78" s="2982" t="s">
        <v>1333</v>
      </c>
      <c r="C78" s="2989" t="s">
        <v>16</v>
      </c>
      <c r="D78" s="2985">
        <f>D80</f>
        <v>20000</v>
      </c>
      <c r="E78" s="2985">
        <f>E80</f>
        <v>20000</v>
      </c>
      <c r="F78" s="2974">
        <f t="shared" ref="F78:F87" si="30">E78/D78*100</f>
        <v>100</v>
      </c>
      <c r="G78" s="2971"/>
      <c r="H78" s="2985">
        <f>H80</f>
        <v>20000</v>
      </c>
      <c r="I78" s="2974">
        <f t="shared" ref="I78:I87" si="31">H78/D78*100</f>
        <v>100</v>
      </c>
      <c r="J78" s="2971"/>
    </row>
    <row r="79" spans="1:10" ht="104.25" customHeight="1" x14ac:dyDescent="0.25">
      <c r="A79" s="2981"/>
      <c r="B79" s="2984"/>
      <c r="C79" s="2990"/>
      <c r="D79" s="2987"/>
      <c r="E79" s="2987"/>
      <c r="F79" s="2976"/>
      <c r="G79" s="2973"/>
      <c r="H79" s="2987"/>
      <c r="I79" s="2976"/>
      <c r="J79" s="2973"/>
    </row>
    <row r="80" spans="1:10" ht="90.75" customHeight="1" x14ac:dyDescent="0.25">
      <c r="A80" s="252" t="s">
        <v>21</v>
      </c>
      <c r="B80" s="253" t="s">
        <v>1334</v>
      </c>
      <c r="C80" s="505" t="s">
        <v>16</v>
      </c>
      <c r="D80" s="241">
        <f>D81</f>
        <v>20000</v>
      </c>
      <c r="E80" s="241">
        <f>E81</f>
        <v>20000</v>
      </c>
      <c r="F80" s="241">
        <f t="shared" si="30"/>
        <v>100</v>
      </c>
      <c r="G80" s="532"/>
      <c r="H80" s="241">
        <f>H81</f>
        <v>20000</v>
      </c>
      <c r="I80" s="241">
        <f t="shared" si="31"/>
        <v>100</v>
      </c>
      <c r="J80" s="506"/>
    </row>
    <row r="81" spans="1:11" ht="365.25" customHeight="1" x14ac:dyDescent="0.25">
      <c r="A81" s="2977" t="s">
        <v>200</v>
      </c>
      <c r="B81" s="2997" t="s">
        <v>1335</v>
      </c>
      <c r="C81" s="2911" t="s">
        <v>16</v>
      </c>
      <c r="D81" s="2998">
        <v>20000</v>
      </c>
      <c r="E81" s="2998">
        <v>20000</v>
      </c>
      <c r="F81" s="2998">
        <f t="shared" si="30"/>
        <v>100</v>
      </c>
      <c r="G81" s="2999" t="s">
        <v>1569</v>
      </c>
      <c r="H81" s="2998">
        <v>20000</v>
      </c>
      <c r="I81" s="2998">
        <f t="shared" si="31"/>
        <v>100</v>
      </c>
      <c r="J81" s="2952"/>
    </row>
    <row r="82" spans="1:11" ht="105" customHeight="1" x14ac:dyDescent="0.25">
      <c r="A82" s="2977"/>
      <c r="B82" s="2997"/>
      <c r="C82" s="2911"/>
      <c r="D82" s="2998"/>
      <c r="E82" s="2998"/>
      <c r="F82" s="2998"/>
      <c r="G82" s="2999"/>
      <c r="H82" s="2998"/>
      <c r="I82" s="2998"/>
      <c r="J82" s="2952"/>
    </row>
    <row r="83" spans="1:11" ht="102.75" customHeight="1" x14ac:dyDescent="0.25">
      <c r="A83" s="536" t="s">
        <v>12</v>
      </c>
      <c r="B83" s="510" t="s">
        <v>1336</v>
      </c>
      <c r="C83" s="537" t="s">
        <v>16</v>
      </c>
      <c r="D83" s="238">
        <f>D84</f>
        <v>1268</v>
      </c>
      <c r="E83" s="238">
        <f>E84</f>
        <v>1187.46</v>
      </c>
      <c r="F83" s="238">
        <f t="shared" si="30"/>
        <v>93.64826498422714</v>
      </c>
      <c r="G83" s="247"/>
      <c r="H83" s="238">
        <f>H84</f>
        <v>1187.46</v>
      </c>
      <c r="I83" s="238">
        <f t="shared" si="31"/>
        <v>93.64826498422714</v>
      </c>
      <c r="J83" s="535"/>
    </row>
    <row r="84" spans="1:11" ht="227.25" customHeight="1" x14ac:dyDescent="0.25">
      <c r="A84" s="507" t="s">
        <v>13</v>
      </c>
      <c r="B84" s="254" t="s">
        <v>1337</v>
      </c>
      <c r="C84" s="538" t="s">
        <v>16</v>
      </c>
      <c r="D84" s="241">
        <v>1268</v>
      </c>
      <c r="E84" s="241">
        <v>1187.46</v>
      </c>
      <c r="F84" s="241">
        <f t="shared" si="30"/>
        <v>93.64826498422714</v>
      </c>
      <c r="G84" s="531" t="s">
        <v>1706</v>
      </c>
      <c r="H84" s="241">
        <f>E84</f>
        <v>1187.46</v>
      </c>
      <c r="I84" s="241">
        <f t="shared" si="31"/>
        <v>93.64826498422714</v>
      </c>
      <c r="J84" s="533"/>
    </row>
    <row r="85" spans="1:11" ht="76.5" customHeight="1" x14ac:dyDescent="0.25">
      <c r="A85" s="512"/>
      <c r="B85" s="509" t="s">
        <v>75</v>
      </c>
      <c r="C85" s="246" t="s">
        <v>16</v>
      </c>
      <c r="D85" s="238">
        <f>D78+D83</f>
        <v>21268</v>
      </c>
      <c r="E85" s="238">
        <f>E78+E83</f>
        <v>21187.46</v>
      </c>
      <c r="F85" s="238">
        <f t="shared" si="30"/>
        <v>99.62130900883956</v>
      </c>
      <c r="G85" s="513"/>
      <c r="H85" s="238">
        <f>H78+H83</f>
        <v>21187.46</v>
      </c>
      <c r="I85" s="238">
        <f t="shared" si="31"/>
        <v>99.62130900883956</v>
      </c>
      <c r="J85" s="514"/>
    </row>
    <row r="86" spans="1:11" ht="23.25" customHeight="1" x14ac:dyDescent="0.25">
      <c r="A86" s="2923"/>
      <c r="B86" s="2979" t="s">
        <v>23</v>
      </c>
      <c r="C86" s="570" t="s">
        <v>15</v>
      </c>
      <c r="D86" s="238">
        <f>D87+D88+D89+D90</f>
        <v>390989.73799999995</v>
      </c>
      <c r="E86" s="585">
        <f>E87+E88+E89+E90</f>
        <v>276943.91600000003</v>
      </c>
      <c r="F86" s="238">
        <f t="shared" si="28"/>
        <v>70.831505045792284</v>
      </c>
      <c r="G86" s="2991"/>
      <c r="H86" s="585">
        <f>H87+H88+H89+H90</f>
        <v>276943.91600000003</v>
      </c>
      <c r="I86" s="238">
        <f t="shared" si="29"/>
        <v>70.831505045792284</v>
      </c>
      <c r="J86" s="2994"/>
      <c r="K86" s="61"/>
    </row>
    <row r="87" spans="1:11" ht="61.5" customHeight="1" x14ac:dyDescent="0.25">
      <c r="A87" s="2924"/>
      <c r="B87" s="2980"/>
      <c r="C87" s="502" t="s">
        <v>18</v>
      </c>
      <c r="D87" s="238">
        <f>D27</f>
        <v>54417.3</v>
      </c>
      <c r="E87" s="585">
        <f>E27</f>
        <v>54417.298999999999</v>
      </c>
      <c r="F87" s="238">
        <f t="shared" si="30"/>
        <v>99.999998162349101</v>
      </c>
      <c r="G87" s="2992"/>
      <c r="H87" s="585">
        <f>H27</f>
        <v>54417.298999999999</v>
      </c>
      <c r="I87" s="238">
        <f t="shared" si="31"/>
        <v>99.999998162349101</v>
      </c>
      <c r="J87" s="2995"/>
      <c r="K87" s="61"/>
    </row>
    <row r="88" spans="1:11" ht="81" customHeight="1" x14ac:dyDescent="0.25">
      <c r="A88" s="2924"/>
      <c r="B88" s="2980"/>
      <c r="C88" s="502" t="s">
        <v>16</v>
      </c>
      <c r="D88" s="238">
        <f>D28+D85</f>
        <v>43793.990000000005</v>
      </c>
      <c r="E88" s="585">
        <f>E28+E85</f>
        <v>43239.254000000001</v>
      </c>
      <c r="F88" s="238">
        <f t="shared" si="28"/>
        <v>98.733305643080243</v>
      </c>
      <c r="G88" s="2992"/>
      <c r="H88" s="585">
        <f>H28+H85</f>
        <v>43239.254000000001</v>
      </c>
      <c r="I88" s="238">
        <f t="shared" si="29"/>
        <v>98.733305643080243</v>
      </c>
      <c r="J88" s="2995"/>
      <c r="K88" s="61"/>
    </row>
    <row r="89" spans="1:11" ht="99.75" customHeight="1" x14ac:dyDescent="0.25">
      <c r="A89" s="2924"/>
      <c r="B89" s="2980"/>
      <c r="C89" s="502" t="s">
        <v>19</v>
      </c>
      <c r="D89" s="238">
        <f>D29+D39+D50+D65+D75</f>
        <v>180710.39799999999</v>
      </c>
      <c r="E89" s="238">
        <f>E29+E39+E50+E65+E75</f>
        <v>172597.663</v>
      </c>
      <c r="F89" s="238">
        <f t="shared" si="28"/>
        <v>95.51064294595821</v>
      </c>
      <c r="G89" s="2992"/>
      <c r="H89" s="238">
        <f>H29+H39+H50+H65+H75</f>
        <v>172597.663</v>
      </c>
      <c r="I89" s="238">
        <f t="shared" si="29"/>
        <v>95.51064294595821</v>
      </c>
      <c r="J89" s="2995"/>
    </row>
    <row r="90" spans="1:11" ht="55.5" customHeight="1" x14ac:dyDescent="0.25">
      <c r="A90" s="2925"/>
      <c r="B90" s="2981"/>
      <c r="C90" s="502" t="s">
        <v>20</v>
      </c>
      <c r="D90" s="238">
        <f>D30+D40+D66</f>
        <v>112068.05</v>
      </c>
      <c r="E90" s="238">
        <f>E30+E40+E66</f>
        <v>6689.7</v>
      </c>
      <c r="F90" s="238">
        <f t="shared" si="28"/>
        <v>5.9693195339795775</v>
      </c>
      <c r="G90" s="2993"/>
      <c r="H90" s="238">
        <f>H30+H40+H66</f>
        <v>6689.7</v>
      </c>
      <c r="I90" s="238">
        <f t="shared" si="29"/>
        <v>5.9693195339795775</v>
      </c>
      <c r="J90" s="2996"/>
    </row>
    <row r="91" spans="1:11" ht="17.25" customHeight="1" x14ac:dyDescent="0.25">
      <c r="A91" s="349"/>
      <c r="B91" s="350"/>
      <c r="C91" s="350"/>
      <c r="D91" s="351"/>
      <c r="E91" s="500"/>
      <c r="F91" s="500"/>
      <c r="G91" s="352"/>
      <c r="H91" s="500"/>
      <c r="I91" s="500"/>
    </row>
    <row r="92" spans="1:11" ht="15.75" customHeight="1" x14ac:dyDescent="0.25">
      <c r="A92" s="349"/>
      <c r="B92" s="350"/>
      <c r="C92" s="350"/>
      <c r="D92" s="500"/>
      <c r="E92" s="500"/>
      <c r="F92" s="500"/>
      <c r="G92" s="352"/>
      <c r="H92" s="500"/>
      <c r="I92" s="500"/>
    </row>
    <row r="93" spans="1:11" ht="15.75" customHeight="1" x14ac:dyDescent="0.25">
      <c r="A93" s="349"/>
      <c r="B93" s="350"/>
      <c r="C93" s="350"/>
      <c r="D93" s="500"/>
      <c r="E93" s="500"/>
      <c r="F93" s="500"/>
      <c r="G93" s="352"/>
      <c r="H93" s="500"/>
      <c r="I93" s="500"/>
    </row>
    <row r="94" spans="1:11" ht="15.75" customHeight="1" x14ac:dyDescent="0.25">
      <c r="A94" s="349"/>
      <c r="B94" s="350"/>
      <c r="C94" s="350"/>
      <c r="D94" s="500"/>
      <c r="E94" s="500"/>
      <c r="F94" s="500"/>
      <c r="G94" s="352"/>
      <c r="H94" s="500"/>
      <c r="I94" s="500"/>
    </row>
    <row r="95" spans="1:11" ht="15.75" customHeight="1" x14ac:dyDescent="0.25">
      <c r="A95" s="349"/>
      <c r="B95" s="350"/>
      <c r="C95" s="350"/>
      <c r="D95" s="500"/>
      <c r="E95" s="500"/>
      <c r="F95" s="500"/>
      <c r="G95" s="352"/>
      <c r="H95" s="500"/>
      <c r="I95" s="500"/>
    </row>
  </sheetData>
  <mergeCells count="120">
    <mergeCell ref="J81:J82"/>
    <mergeCell ref="A86:A90"/>
    <mergeCell ref="B86:B90"/>
    <mergeCell ref="G86:G90"/>
    <mergeCell ref="J86:J90"/>
    <mergeCell ref="A81:A82"/>
    <mergeCell ref="B81:B82"/>
    <mergeCell ref="C81:C82"/>
    <mergeCell ref="D81:D82"/>
    <mergeCell ref="E81:E82"/>
    <mergeCell ref="F81:F82"/>
    <mergeCell ref="G81:G82"/>
    <mergeCell ref="H81:H82"/>
    <mergeCell ref="I81:I82"/>
    <mergeCell ref="A77:J77"/>
    <mergeCell ref="A78:A79"/>
    <mergeCell ref="B78:B79"/>
    <mergeCell ref="C78:C79"/>
    <mergeCell ref="D78:D79"/>
    <mergeCell ref="E78:E79"/>
    <mergeCell ref="F78:F79"/>
    <mergeCell ref="G78:G79"/>
    <mergeCell ref="H78:H79"/>
    <mergeCell ref="I78:I79"/>
    <mergeCell ref="J78:J79"/>
    <mergeCell ref="G68:G70"/>
    <mergeCell ref="H68:H70"/>
    <mergeCell ref="I68:I70"/>
    <mergeCell ref="J68:J70"/>
    <mergeCell ref="A75:A76"/>
    <mergeCell ref="B75:B76"/>
    <mergeCell ref="C75:C76"/>
    <mergeCell ref="D75:D76"/>
    <mergeCell ref="E75:E76"/>
    <mergeCell ref="F75:F76"/>
    <mergeCell ref="A68:A70"/>
    <mergeCell ref="B68:B70"/>
    <mergeCell ref="C68:C70"/>
    <mergeCell ref="D68:D70"/>
    <mergeCell ref="E68:E70"/>
    <mergeCell ref="F68:F70"/>
    <mergeCell ref="G75:G76"/>
    <mergeCell ref="H75:H76"/>
    <mergeCell ref="I75:I76"/>
    <mergeCell ref="J75:J76"/>
    <mergeCell ref="C63:J63"/>
    <mergeCell ref="A64:A66"/>
    <mergeCell ref="B64:B66"/>
    <mergeCell ref="G64:G66"/>
    <mergeCell ref="J64:J66"/>
    <mergeCell ref="A67:J67"/>
    <mergeCell ref="G53:G54"/>
    <mergeCell ref="H53:H54"/>
    <mergeCell ref="I53:I54"/>
    <mergeCell ref="J53:J54"/>
    <mergeCell ref="C55:J55"/>
    <mergeCell ref="A56:A58"/>
    <mergeCell ref="B56:B58"/>
    <mergeCell ref="G56:G58"/>
    <mergeCell ref="J56:J58"/>
    <mergeCell ref="A53:A54"/>
    <mergeCell ref="B53:B54"/>
    <mergeCell ref="C53:C54"/>
    <mergeCell ref="D53:D54"/>
    <mergeCell ref="E53:E54"/>
    <mergeCell ref="F53:F54"/>
    <mergeCell ref="A51:J51"/>
    <mergeCell ref="A41:J41"/>
    <mergeCell ref="A43:A44"/>
    <mergeCell ref="B43:B44"/>
    <mergeCell ref="C43:C44"/>
    <mergeCell ref="D43:D44"/>
    <mergeCell ref="E43:E44"/>
    <mergeCell ref="F43:F44"/>
    <mergeCell ref="G43:G44"/>
    <mergeCell ref="H43:H44"/>
    <mergeCell ref="I43:I44"/>
    <mergeCell ref="J43:J44"/>
    <mergeCell ref="A49:A50"/>
    <mergeCell ref="B49:B50"/>
    <mergeCell ref="G49:G50"/>
    <mergeCell ref="J49:J50"/>
    <mergeCell ref="A38:A40"/>
    <mergeCell ref="B38:B40"/>
    <mergeCell ref="J38:J40"/>
    <mergeCell ref="G38:G40"/>
    <mergeCell ref="A32:A33"/>
    <mergeCell ref="B32:B33"/>
    <mergeCell ref="G32:G33"/>
    <mergeCell ref="J32:J33"/>
    <mergeCell ref="A34:A35"/>
    <mergeCell ref="B34:B35"/>
    <mergeCell ref="G34:G35"/>
    <mergeCell ref="J34:J35"/>
    <mergeCell ref="A31:J31"/>
    <mergeCell ref="A14:A15"/>
    <mergeCell ref="B14:B15"/>
    <mergeCell ref="B16:B17"/>
    <mergeCell ref="G14:G15"/>
    <mergeCell ref="J14:J15"/>
    <mergeCell ref="J16:J17"/>
    <mergeCell ref="G16:G17"/>
    <mergeCell ref="A16:A17"/>
    <mergeCell ref="A26:A30"/>
    <mergeCell ref="B26:B30"/>
    <mergeCell ref="G26:G30"/>
    <mergeCell ref="J26:J30"/>
    <mergeCell ref="A18:A20"/>
    <mergeCell ref="B18:B20"/>
    <mergeCell ref="J22:J24"/>
    <mergeCell ref="A2:J2"/>
    <mergeCell ref="A3:J3"/>
    <mergeCell ref="A4:J4"/>
    <mergeCell ref="A5:J5"/>
    <mergeCell ref="A6:J6"/>
    <mergeCell ref="A9:J9"/>
    <mergeCell ref="A10:A13"/>
    <mergeCell ref="B10:B13"/>
    <mergeCell ref="G10:G13"/>
    <mergeCell ref="J10:J13"/>
  </mergeCells>
  <pageMargins left="0.78740157480314965" right="0.39370078740157483" top="0.78740157480314965" bottom="0.78740157480314965" header="0" footer="0.39370078740157483"/>
  <pageSetup paperSize="9" scale="62" firstPageNumber="118" fitToWidth="0" fitToHeight="0" orientation="landscape" useFirstPageNumber="1" r:id="rId1"/>
  <headerFooter>
    <oddFooter>&amp;R&amp;"Times New Roman,обычный"&amp;14&amp;P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8"/>
  <sheetViews>
    <sheetView zoomScale="87" zoomScaleNormal="87" zoomScaleSheetLayoutView="75" workbookViewId="0">
      <selection activeCell="C13" sqref="C13"/>
    </sheetView>
  </sheetViews>
  <sheetFormatPr defaultRowHeight="18.75" x14ac:dyDescent="0.3"/>
  <cols>
    <col min="1" max="1" width="10.28515625" style="896" customWidth="1"/>
    <col min="2" max="2" width="57.28515625" style="896" customWidth="1"/>
    <col min="3" max="3" width="19.5703125" style="896" customWidth="1"/>
    <col min="4" max="4" width="16.5703125" style="896" customWidth="1"/>
    <col min="5" max="5" width="26.85546875" style="896" customWidth="1"/>
    <col min="6" max="6" width="25" style="896" customWidth="1"/>
    <col min="7" max="7" width="51.85546875" style="896" customWidth="1"/>
    <col min="8" max="16384" width="9.140625" style="896"/>
  </cols>
  <sheetData>
    <row r="1" spans="1:7" x14ac:dyDescent="0.3">
      <c r="G1" s="913" t="s">
        <v>2413</v>
      </c>
    </row>
    <row r="2" spans="1:7" x14ac:dyDescent="0.3">
      <c r="A2" s="3003" t="s">
        <v>1661</v>
      </c>
      <c r="B2" s="3003"/>
      <c r="C2" s="3003"/>
      <c r="D2" s="3003"/>
      <c r="E2" s="3003"/>
      <c r="F2" s="3003"/>
      <c r="G2" s="3003"/>
    </row>
    <row r="3" spans="1:7" ht="18" customHeight="1" x14ac:dyDescent="0.3">
      <c r="A3" s="3003" t="s">
        <v>1707</v>
      </c>
      <c r="B3" s="3003"/>
      <c r="C3" s="3003"/>
      <c r="D3" s="3003"/>
      <c r="E3" s="3003"/>
      <c r="F3" s="3003"/>
      <c r="G3" s="3003"/>
    </row>
    <row r="4" spans="1:7" ht="18" customHeight="1" x14ac:dyDescent="0.3">
      <c r="A4" s="3003" t="s">
        <v>1634</v>
      </c>
      <c r="B4" s="3003"/>
      <c r="C4" s="3003"/>
      <c r="D4" s="3003"/>
      <c r="E4" s="3003"/>
      <c r="F4" s="3003"/>
      <c r="G4" s="3003"/>
    </row>
    <row r="5" spans="1:7" ht="16.5" customHeight="1" x14ac:dyDescent="0.3">
      <c r="A5" s="2895"/>
      <c r="B5" s="2895"/>
      <c r="C5" s="2895"/>
      <c r="D5" s="2895"/>
      <c r="E5" s="2895"/>
      <c r="F5" s="2895"/>
      <c r="G5" s="2895"/>
    </row>
    <row r="6" spans="1:7" hidden="1" x14ac:dyDescent="0.3"/>
    <row r="7" spans="1:7" hidden="1" x14ac:dyDescent="0.3"/>
    <row r="8" spans="1:7" ht="70.5" customHeight="1" x14ac:dyDescent="0.3">
      <c r="A8" s="887" t="s">
        <v>1708</v>
      </c>
      <c r="B8" s="887" t="s">
        <v>1709</v>
      </c>
      <c r="C8" s="887" t="s">
        <v>1710</v>
      </c>
      <c r="D8" s="887" t="s">
        <v>1711</v>
      </c>
      <c r="E8" s="914" t="s">
        <v>1712</v>
      </c>
      <c r="F8" s="914" t="s">
        <v>1744</v>
      </c>
      <c r="G8" s="914" t="s">
        <v>1713</v>
      </c>
    </row>
    <row r="9" spans="1:7" x14ac:dyDescent="0.3">
      <c r="A9" s="915">
        <v>1</v>
      </c>
      <c r="B9" s="915">
        <v>2</v>
      </c>
      <c r="C9" s="915">
        <v>3</v>
      </c>
      <c r="D9" s="915">
        <v>4</v>
      </c>
      <c r="E9" s="915">
        <v>5</v>
      </c>
      <c r="F9" s="915">
        <v>6</v>
      </c>
      <c r="G9" s="915">
        <v>7</v>
      </c>
    </row>
    <row r="10" spans="1:7" x14ac:dyDescent="0.3">
      <c r="A10" s="915" t="s">
        <v>9</v>
      </c>
      <c r="B10" s="3010" t="s">
        <v>1714</v>
      </c>
      <c r="C10" s="3010"/>
      <c r="D10" s="3010"/>
      <c r="E10" s="3010"/>
      <c r="F10" s="3010"/>
      <c r="G10" s="3010"/>
    </row>
    <row r="11" spans="1:7" ht="48.75" customHeight="1" x14ac:dyDescent="0.3">
      <c r="A11" s="916" t="s">
        <v>21</v>
      </c>
      <c r="B11" s="917" t="s">
        <v>1715</v>
      </c>
      <c r="C11" s="887" t="s">
        <v>1716</v>
      </c>
      <c r="D11" s="887" t="s">
        <v>249</v>
      </c>
      <c r="E11" s="887" t="s">
        <v>249</v>
      </c>
      <c r="F11" s="887" t="s">
        <v>249</v>
      </c>
      <c r="G11" s="917" t="s">
        <v>1748</v>
      </c>
    </row>
    <row r="12" spans="1:7" ht="85.5" customHeight="1" x14ac:dyDescent="0.3">
      <c r="A12" s="916" t="s">
        <v>26</v>
      </c>
      <c r="B12" s="918" t="s">
        <v>1717</v>
      </c>
      <c r="C12" s="887" t="s">
        <v>1718</v>
      </c>
      <c r="D12" s="887" t="s">
        <v>249</v>
      </c>
      <c r="E12" s="887">
        <v>100</v>
      </c>
      <c r="F12" s="919">
        <v>100</v>
      </c>
      <c r="G12" s="917" t="s">
        <v>1719</v>
      </c>
    </row>
    <row r="13" spans="1:7" ht="42" customHeight="1" x14ac:dyDescent="0.3">
      <c r="A13" s="916" t="s">
        <v>27</v>
      </c>
      <c r="B13" s="918" t="s">
        <v>1715</v>
      </c>
      <c r="C13" s="887" t="s">
        <v>1720</v>
      </c>
      <c r="D13" s="887" t="s">
        <v>249</v>
      </c>
      <c r="E13" s="887" t="s">
        <v>249</v>
      </c>
      <c r="F13" s="919" t="s">
        <v>249</v>
      </c>
      <c r="G13" s="917" t="s">
        <v>1721</v>
      </c>
    </row>
    <row r="14" spans="1:7" ht="30.75" customHeight="1" x14ac:dyDescent="0.3">
      <c r="A14" s="916" t="s">
        <v>51</v>
      </c>
      <c r="B14" s="918" t="s">
        <v>1722</v>
      </c>
      <c r="C14" s="889" t="s">
        <v>1723</v>
      </c>
      <c r="D14" s="887" t="s">
        <v>249</v>
      </c>
      <c r="E14" s="887" t="s">
        <v>249</v>
      </c>
      <c r="F14" s="919" t="s">
        <v>249</v>
      </c>
      <c r="G14" s="917" t="s">
        <v>1748</v>
      </c>
    </row>
    <row r="15" spans="1:7" ht="23.25" customHeight="1" x14ac:dyDescent="0.3">
      <c r="A15" s="915" t="s">
        <v>12</v>
      </c>
      <c r="B15" s="3011" t="s">
        <v>1724</v>
      </c>
      <c r="C15" s="3011"/>
      <c r="D15" s="3011"/>
      <c r="E15" s="3011"/>
      <c r="F15" s="3011"/>
      <c r="G15" s="3011"/>
    </row>
    <row r="16" spans="1:7" ht="58.5" customHeight="1" x14ac:dyDescent="0.3">
      <c r="A16" s="915" t="s">
        <v>13</v>
      </c>
      <c r="B16" s="917" t="s">
        <v>1725</v>
      </c>
      <c r="C16" s="887" t="s">
        <v>1726</v>
      </c>
      <c r="D16" s="887" t="s">
        <v>249</v>
      </c>
      <c r="E16" s="887" t="s">
        <v>249</v>
      </c>
      <c r="F16" s="887" t="s">
        <v>249</v>
      </c>
      <c r="G16" s="917" t="s">
        <v>1747</v>
      </c>
    </row>
    <row r="17" spans="1:7" ht="117" customHeight="1" x14ac:dyDescent="0.3">
      <c r="A17" s="915" t="s">
        <v>22</v>
      </c>
      <c r="B17" s="917" t="s">
        <v>1727</v>
      </c>
      <c r="C17" s="887" t="s">
        <v>1718</v>
      </c>
      <c r="D17" s="887" t="s">
        <v>249</v>
      </c>
      <c r="E17" s="887">
        <v>100</v>
      </c>
      <c r="F17" s="887">
        <v>0</v>
      </c>
      <c r="G17" s="894" t="s">
        <v>1728</v>
      </c>
    </row>
    <row r="18" spans="1:7" ht="18.75" customHeight="1" x14ac:dyDescent="0.3">
      <c r="A18" s="915" t="s">
        <v>14</v>
      </c>
      <c r="B18" s="3004" t="s">
        <v>1729</v>
      </c>
      <c r="C18" s="3005"/>
      <c r="D18" s="3005"/>
      <c r="E18" s="3005"/>
      <c r="F18" s="3005"/>
      <c r="G18" s="3006"/>
    </row>
    <row r="19" spans="1:7" ht="38.25" customHeight="1" x14ac:dyDescent="0.3">
      <c r="A19" s="915" t="s">
        <v>17</v>
      </c>
      <c r="B19" s="917" t="s">
        <v>1730</v>
      </c>
      <c r="C19" s="887" t="s">
        <v>1716</v>
      </c>
      <c r="D19" s="920" t="s">
        <v>249</v>
      </c>
      <c r="E19" s="920">
        <v>1</v>
      </c>
      <c r="F19" s="920">
        <v>1</v>
      </c>
      <c r="G19" s="917" t="s">
        <v>1749</v>
      </c>
    </row>
    <row r="20" spans="1:7" ht="136.5" customHeight="1" x14ac:dyDescent="0.3">
      <c r="A20" s="915" t="s">
        <v>209</v>
      </c>
      <c r="B20" s="918" t="s">
        <v>1731</v>
      </c>
      <c r="C20" s="920" t="s">
        <v>1718</v>
      </c>
      <c r="D20" s="920">
        <v>66.7</v>
      </c>
      <c r="E20" s="920">
        <v>100</v>
      </c>
      <c r="F20" s="921">
        <v>100</v>
      </c>
      <c r="G20" s="917" t="s">
        <v>1746</v>
      </c>
    </row>
    <row r="21" spans="1:7" ht="30" customHeight="1" x14ac:dyDescent="0.3">
      <c r="A21" s="922" t="s">
        <v>114</v>
      </c>
      <c r="B21" s="3007" t="s">
        <v>1732</v>
      </c>
      <c r="C21" s="3008"/>
      <c r="D21" s="3008"/>
      <c r="E21" s="3008"/>
      <c r="F21" s="3008"/>
      <c r="G21" s="3009"/>
    </row>
    <row r="22" spans="1:7" ht="100.5" customHeight="1" x14ac:dyDescent="0.3">
      <c r="A22" s="887" t="s">
        <v>237</v>
      </c>
      <c r="B22" s="917" t="s">
        <v>1733</v>
      </c>
      <c r="C22" s="887" t="s">
        <v>1718</v>
      </c>
      <c r="D22" s="887">
        <v>55</v>
      </c>
      <c r="E22" s="887">
        <v>57.9</v>
      </c>
      <c r="F22" s="887">
        <v>57.9</v>
      </c>
      <c r="G22" s="522" t="s">
        <v>1750</v>
      </c>
    </row>
    <row r="23" spans="1:7" ht="82.5" customHeight="1" x14ac:dyDescent="0.3">
      <c r="A23" s="887" t="s">
        <v>315</v>
      </c>
      <c r="B23" s="917" t="s">
        <v>1734</v>
      </c>
      <c r="C23" s="887" t="s">
        <v>1718</v>
      </c>
      <c r="D23" s="887">
        <v>96.32</v>
      </c>
      <c r="E23" s="887">
        <v>100</v>
      </c>
      <c r="F23" s="887">
        <v>100</v>
      </c>
      <c r="G23" s="923" t="s">
        <v>1735</v>
      </c>
    </row>
    <row r="24" spans="1:7" ht="63" customHeight="1" x14ac:dyDescent="0.3">
      <c r="A24" s="887" t="s">
        <v>316</v>
      </c>
      <c r="B24" s="917" t="s">
        <v>1736</v>
      </c>
      <c r="C24" s="887" t="s">
        <v>1718</v>
      </c>
      <c r="D24" s="887">
        <v>98.07</v>
      </c>
      <c r="E24" s="887">
        <v>100</v>
      </c>
      <c r="F24" s="887">
        <v>100</v>
      </c>
      <c r="G24" s="923" t="s">
        <v>1737</v>
      </c>
    </row>
    <row r="25" spans="1:7" ht="48.75" customHeight="1" x14ac:dyDescent="0.3">
      <c r="A25" s="887" t="s">
        <v>317</v>
      </c>
      <c r="B25" s="917" t="s">
        <v>1738</v>
      </c>
      <c r="C25" s="887" t="s">
        <v>1718</v>
      </c>
      <c r="D25" s="887">
        <v>35.130000000000003</v>
      </c>
      <c r="E25" s="887">
        <v>35.630000000000003</v>
      </c>
      <c r="F25" s="887">
        <v>35.630000000000003</v>
      </c>
      <c r="G25" s="877" t="s">
        <v>1739</v>
      </c>
    </row>
    <row r="26" spans="1:7" ht="24.75" customHeight="1" x14ac:dyDescent="0.3">
      <c r="A26" s="916" t="s">
        <v>121</v>
      </c>
      <c r="B26" s="3000" t="s">
        <v>1740</v>
      </c>
      <c r="C26" s="3001"/>
      <c r="D26" s="3001"/>
      <c r="E26" s="3001"/>
      <c r="F26" s="3001"/>
      <c r="G26" s="3002"/>
    </row>
    <row r="27" spans="1:7" ht="354" customHeight="1" x14ac:dyDescent="0.3">
      <c r="A27" s="924" t="s">
        <v>259</v>
      </c>
      <c r="B27" s="917" t="s">
        <v>1335</v>
      </c>
      <c r="C27" s="887" t="s">
        <v>1741</v>
      </c>
      <c r="D27" s="920">
        <v>20000</v>
      </c>
      <c r="E27" s="920">
        <v>20000</v>
      </c>
      <c r="F27" s="920">
        <v>100</v>
      </c>
      <c r="G27" s="917" t="s">
        <v>1742</v>
      </c>
    </row>
    <row r="28" spans="1:7" ht="88.5" customHeight="1" x14ac:dyDescent="0.3">
      <c r="A28" s="924" t="s">
        <v>260</v>
      </c>
      <c r="B28" s="918" t="s">
        <v>1743</v>
      </c>
      <c r="C28" s="887" t="s">
        <v>1718</v>
      </c>
      <c r="D28" s="920" t="s">
        <v>249</v>
      </c>
      <c r="E28" s="920">
        <v>100</v>
      </c>
      <c r="F28" s="920">
        <v>100</v>
      </c>
      <c r="G28" s="925" t="s">
        <v>1745</v>
      </c>
    </row>
  </sheetData>
  <mergeCells count="9">
    <mergeCell ref="B26:G26"/>
    <mergeCell ref="A4:G4"/>
    <mergeCell ref="B18:G18"/>
    <mergeCell ref="B21:G21"/>
    <mergeCell ref="A2:G2"/>
    <mergeCell ref="A3:G3"/>
    <mergeCell ref="A5:G5"/>
    <mergeCell ref="B10:G10"/>
    <mergeCell ref="B15:G15"/>
  </mergeCells>
  <pageMargins left="0.70866141732283472" right="0.70866141732283472" top="0.74803149606299213" bottom="0.74803149606299213" header="0.31496062992125984" footer="0.31496062992125984"/>
  <pageSetup paperSize="9" scale="62" firstPageNumber="128" orientation="landscape" useFirstPageNumber="1" r:id="rId1"/>
  <headerFooter>
    <oddFooter>&amp;R129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N54"/>
  <sheetViews>
    <sheetView view="pageBreakPreview" zoomScale="70" zoomScaleNormal="70" zoomScaleSheetLayoutView="70" workbookViewId="0">
      <selection activeCell="D9" sqref="D9:I9"/>
    </sheetView>
  </sheetViews>
  <sheetFormatPr defaultColWidth="8.7109375" defaultRowHeight="12.75" x14ac:dyDescent="0.2"/>
  <cols>
    <col min="1" max="1" width="7.28515625" style="72" customWidth="1"/>
    <col min="2" max="2" width="42.7109375" style="72" customWidth="1"/>
    <col min="3" max="3" width="19" style="72" customWidth="1"/>
    <col min="4" max="4" width="17.140625" style="72" customWidth="1"/>
    <col min="5" max="5" width="16.85546875" style="72" customWidth="1"/>
    <col min="6" max="6" width="14" style="72" customWidth="1"/>
    <col min="7" max="7" width="44.85546875" style="72" customWidth="1"/>
    <col min="8" max="8" width="16.7109375" style="72" customWidth="1"/>
    <col min="9" max="9" width="15.28515625" style="72" customWidth="1"/>
    <col min="10" max="10" width="20" style="73" customWidth="1"/>
    <col min="11" max="16384" width="8.7109375" style="72"/>
  </cols>
  <sheetData>
    <row r="1" spans="1:10" ht="20.25" customHeight="1" x14ac:dyDescent="0.3">
      <c r="J1" s="1750" t="s">
        <v>2414</v>
      </c>
    </row>
    <row r="2" spans="1:10" ht="46.35" customHeight="1" x14ac:dyDescent="0.2">
      <c r="A2" s="3040" t="s">
        <v>2341</v>
      </c>
      <c r="B2" s="3040"/>
      <c r="C2" s="3040"/>
      <c r="D2" s="3040"/>
      <c r="E2" s="3040"/>
      <c r="F2" s="3040"/>
      <c r="G2" s="3040"/>
      <c r="H2" s="3040"/>
      <c r="I2" s="3040"/>
      <c r="J2" s="3040"/>
    </row>
    <row r="3" spans="1:10" ht="22.5" customHeight="1" x14ac:dyDescent="0.2">
      <c r="A3" s="3040" t="s">
        <v>302</v>
      </c>
      <c r="B3" s="3040"/>
      <c r="C3" s="3040"/>
      <c r="D3" s="3040"/>
      <c r="E3" s="3040"/>
      <c r="F3" s="3040"/>
      <c r="G3" s="3040"/>
      <c r="H3" s="3040"/>
      <c r="I3" s="3040"/>
      <c r="J3" s="3040"/>
    </row>
    <row r="4" spans="1:10" ht="30" customHeight="1" x14ac:dyDescent="0.2">
      <c r="A4" s="3040" t="s">
        <v>1635</v>
      </c>
      <c r="B4" s="3040"/>
      <c r="C4" s="3040"/>
      <c r="D4" s="3040"/>
      <c r="E4" s="3040"/>
      <c r="F4" s="3040"/>
      <c r="G4" s="3040"/>
      <c r="H4" s="3040"/>
      <c r="I4" s="3040"/>
      <c r="J4" s="3040"/>
    </row>
    <row r="5" spans="1:10" ht="121.5" customHeight="1" x14ac:dyDescent="0.2">
      <c r="A5" s="288" t="s">
        <v>1</v>
      </c>
      <c r="B5" s="100" t="s">
        <v>2</v>
      </c>
      <c r="C5" s="100" t="s">
        <v>3</v>
      </c>
      <c r="D5" s="101" t="s">
        <v>1225</v>
      </c>
      <c r="E5" s="102" t="s">
        <v>1636</v>
      </c>
      <c r="F5" s="102" t="s">
        <v>4</v>
      </c>
      <c r="G5" s="100" t="s">
        <v>5</v>
      </c>
      <c r="H5" s="100" t="s">
        <v>1637</v>
      </c>
      <c r="I5" s="100" t="s">
        <v>6</v>
      </c>
      <c r="J5" s="100" t="s">
        <v>7</v>
      </c>
    </row>
    <row r="6" spans="1:10" ht="18.75" x14ac:dyDescent="0.2">
      <c r="A6" s="255">
        <v>1</v>
      </c>
      <c r="B6" s="255">
        <v>2</v>
      </c>
      <c r="C6" s="255">
        <v>3</v>
      </c>
      <c r="D6" s="255">
        <v>4</v>
      </c>
      <c r="E6" s="255">
        <v>5</v>
      </c>
      <c r="F6" s="255">
        <v>6</v>
      </c>
      <c r="G6" s="255">
        <v>7</v>
      </c>
      <c r="H6" s="255">
        <v>8</v>
      </c>
      <c r="I6" s="255">
        <v>9</v>
      </c>
      <c r="J6" s="255">
        <v>10</v>
      </c>
    </row>
    <row r="7" spans="1:10" ht="18.75" x14ac:dyDescent="0.2">
      <c r="A7" s="3041" t="s">
        <v>910</v>
      </c>
      <c r="B7" s="3041"/>
      <c r="C7" s="3041"/>
      <c r="D7" s="3041"/>
      <c r="E7" s="3041"/>
      <c r="F7" s="3041"/>
      <c r="G7" s="3041"/>
      <c r="H7" s="3041"/>
      <c r="I7" s="3041"/>
      <c r="J7" s="3041"/>
    </row>
    <row r="8" spans="1:10" ht="168" customHeight="1" x14ac:dyDescent="0.2">
      <c r="A8" s="256" t="s">
        <v>9</v>
      </c>
      <c r="B8" s="257" t="s">
        <v>503</v>
      </c>
      <c r="C8" s="258" t="s">
        <v>1252</v>
      </c>
      <c r="D8" s="630">
        <v>0</v>
      </c>
      <c r="E8" s="630">
        <v>0</v>
      </c>
      <c r="F8" s="631">
        <v>0</v>
      </c>
      <c r="G8" s="260"/>
      <c r="H8" s="630">
        <v>0</v>
      </c>
      <c r="I8" s="630">
        <v>0</v>
      </c>
      <c r="J8" s="261"/>
    </row>
    <row r="9" spans="1:10" ht="234.75" customHeight="1" x14ac:dyDescent="0.2">
      <c r="A9" s="262" t="s">
        <v>21</v>
      </c>
      <c r="B9" s="263" t="s">
        <v>1251</v>
      </c>
      <c r="C9" s="264" t="s">
        <v>1252</v>
      </c>
      <c r="D9" s="3047" t="s">
        <v>2634</v>
      </c>
      <c r="E9" s="3048"/>
      <c r="F9" s="3048"/>
      <c r="G9" s="3048"/>
      <c r="H9" s="3048"/>
      <c r="I9" s="3049"/>
      <c r="J9" s="554"/>
    </row>
    <row r="10" spans="1:10" ht="114" customHeight="1" x14ac:dyDescent="0.2">
      <c r="A10" s="1975"/>
      <c r="B10" s="1976" t="s">
        <v>1253</v>
      </c>
      <c r="C10" s="1977"/>
      <c r="D10" s="1927"/>
      <c r="E10" s="1978"/>
      <c r="F10" s="1978"/>
      <c r="G10" s="1979"/>
      <c r="H10" s="1978"/>
      <c r="I10" s="1978"/>
      <c r="J10" s="1980"/>
    </row>
    <row r="11" spans="1:10" ht="141.75" customHeight="1" x14ac:dyDescent="0.2">
      <c r="A11" s="1975"/>
      <c r="B11" s="1981" t="s">
        <v>1254</v>
      </c>
      <c r="C11" s="1977" t="s">
        <v>1252</v>
      </c>
      <c r="D11" s="3050" t="s">
        <v>1778</v>
      </c>
      <c r="E11" s="3050"/>
      <c r="F11" s="3050"/>
      <c r="G11" s="3050"/>
      <c r="H11" s="3050"/>
      <c r="I11" s="3050"/>
      <c r="J11" s="1982"/>
    </row>
    <row r="12" spans="1:10" ht="54" customHeight="1" x14ac:dyDescent="0.2">
      <c r="A12" s="1975"/>
      <c r="B12" s="1983" t="s">
        <v>1255</v>
      </c>
      <c r="C12" s="1984"/>
      <c r="D12" s="1985"/>
      <c r="E12" s="1985"/>
      <c r="F12" s="1985"/>
      <c r="G12" s="1985"/>
      <c r="H12" s="1985"/>
      <c r="I12" s="1985"/>
      <c r="J12" s="1980"/>
    </row>
    <row r="13" spans="1:10" ht="313.5" customHeight="1" x14ac:dyDescent="0.2">
      <c r="A13" s="3043"/>
      <c r="B13" s="3044" t="s">
        <v>1256</v>
      </c>
      <c r="C13" s="3045" t="s">
        <v>1252</v>
      </c>
      <c r="D13" s="3050" t="s">
        <v>2633</v>
      </c>
      <c r="E13" s="3051"/>
      <c r="F13" s="3051"/>
      <c r="G13" s="3051"/>
      <c r="H13" s="3051"/>
      <c r="I13" s="3051"/>
      <c r="J13" s="3046"/>
    </row>
    <row r="14" spans="1:10" ht="280.5" hidden="1" customHeight="1" x14ac:dyDescent="0.2">
      <c r="A14" s="3043"/>
      <c r="B14" s="3044"/>
      <c r="C14" s="3045"/>
      <c r="D14" s="3051"/>
      <c r="E14" s="3051"/>
      <c r="F14" s="3051"/>
      <c r="G14" s="3051"/>
      <c r="H14" s="3051"/>
      <c r="I14" s="3051"/>
      <c r="J14" s="3046"/>
    </row>
    <row r="15" spans="1:10" ht="38.25" customHeight="1" x14ac:dyDescent="0.2">
      <c r="A15" s="1975"/>
      <c r="B15" s="1986" t="s">
        <v>39</v>
      </c>
      <c r="C15" s="1984"/>
      <c r="D15" s="1987">
        <v>0</v>
      </c>
      <c r="E15" s="1987">
        <v>0</v>
      </c>
      <c r="F15" s="1988">
        <v>0</v>
      </c>
      <c r="G15" s="1989"/>
      <c r="H15" s="1987">
        <v>0</v>
      </c>
      <c r="I15" s="1988">
        <f>F15</f>
        <v>0</v>
      </c>
      <c r="J15" s="1990"/>
    </row>
    <row r="16" spans="1:10" ht="18.75" x14ac:dyDescent="0.2">
      <c r="A16" s="1991"/>
      <c r="B16" s="3042" t="s">
        <v>304</v>
      </c>
      <c r="C16" s="3042"/>
      <c r="D16" s="3042"/>
      <c r="E16" s="3042"/>
      <c r="F16" s="3042"/>
      <c r="G16" s="3042"/>
      <c r="H16" s="3042"/>
      <c r="I16" s="3042"/>
      <c r="J16" s="3042"/>
    </row>
    <row r="17" spans="1:10" ht="111.75" customHeight="1" x14ac:dyDescent="0.2">
      <c r="A17" s="1992" t="s">
        <v>9</v>
      </c>
      <c r="B17" s="1976" t="s">
        <v>1257</v>
      </c>
      <c r="C17" s="1984"/>
      <c r="D17" s="1993"/>
      <c r="E17" s="1993"/>
      <c r="F17" s="1994"/>
      <c r="G17" s="1995"/>
      <c r="H17" s="1993"/>
      <c r="I17" s="1994"/>
      <c r="J17" s="1980"/>
    </row>
    <row r="18" spans="1:10" ht="114.75" customHeight="1" x14ac:dyDescent="0.2">
      <c r="A18" s="1975" t="s">
        <v>10</v>
      </c>
      <c r="B18" s="1996" t="s">
        <v>1258</v>
      </c>
      <c r="C18" s="1977" t="s">
        <v>1267</v>
      </c>
      <c r="D18" s="3056" t="s">
        <v>1277</v>
      </c>
      <c r="E18" s="3056"/>
      <c r="F18" s="3056"/>
      <c r="G18" s="3056"/>
      <c r="H18" s="3056"/>
      <c r="I18" s="3056"/>
      <c r="J18" s="1982"/>
    </row>
    <row r="19" spans="1:10" ht="115.5" customHeight="1" x14ac:dyDescent="0.2">
      <c r="A19" s="256" t="s">
        <v>12</v>
      </c>
      <c r="B19" s="268" t="s">
        <v>1259</v>
      </c>
      <c r="C19" s="264" t="s">
        <v>1267</v>
      </c>
      <c r="D19" s="3052" t="s">
        <v>1278</v>
      </c>
      <c r="E19" s="3053"/>
      <c r="F19" s="3053"/>
      <c r="G19" s="3053"/>
      <c r="H19" s="3053"/>
      <c r="I19" s="3054"/>
      <c r="J19" s="554"/>
    </row>
    <row r="20" spans="1:10" ht="119.25" customHeight="1" x14ac:dyDescent="0.2">
      <c r="A20" s="262" t="s">
        <v>66</v>
      </c>
      <c r="B20" s="268" t="s">
        <v>1260</v>
      </c>
      <c r="C20" s="264" t="s">
        <v>1267</v>
      </c>
      <c r="D20" s="3052" t="s">
        <v>1279</v>
      </c>
      <c r="E20" s="3053"/>
      <c r="F20" s="3053"/>
      <c r="G20" s="3053"/>
      <c r="H20" s="3053"/>
      <c r="I20" s="3054"/>
      <c r="J20" s="554"/>
    </row>
    <row r="21" spans="1:10" ht="118.5" customHeight="1" x14ac:dyDescent="0.2">
      <c r="A21" s="256" t="s">
        <v>114</v>
      </c>
      <c r="B21" s="282" t="s">
        <v>1261</v>
      </c>
      <c r="C21" s="264" t="s">
        <v>1267</v>
      </c>
      <c r="D21" s="3052" t="s">
        <v>1280</v>
      </c>
      <c r="E21" s="3053"/>
      <c r="F21" s="3053"/>
      <c r="G21" s="3053"/>
      <c r="H21" s="3053"/>
      <c r="I21" s="3054"/>
      <c r="J21" s="554"/>
    </row>
    <row r="22" spans="1:10" ht="116.25" customHeight="1" x14ac:dyDescent="0.2">
      <c r="A22" s="262" t="s">
        <v>237</v>
      </c>
      <c r="B22" s="269" t="s">
        <v>1262</v>
      </c>
      <c r="C22" s="264" t="s">
        <v>1267</v>
      </c>
      <c r="D22" s="3052" t="s">
        <v>1277</v>
      </c>
      <c r="E22" s="3053"/>
      <c r="F22" s="3053"/>
      <c r="G22" s="3053"/>
      <c r="H22" s="3053"/>
      <c r="I22" s="3054"/>
      <c r="J22" s="554"/>
    </row>
    <row r="23" spans="1:10" ht="131.25" customHeight="1" x14ac:dyDescent="0.2">
      <c r="A23" s="262" t="s">
        <v>315</v>
      </c>
      <c r="B23" s="269" t="s">
        <v>1263</v>
      </c>
      <c r="C23" s="264" t="s">
        <v>1267</v>
      </c>
      <c r="D23" s="3052" t="s">
        <v>1281</v>
      </c>
      <c r="E23" s="3053"/>
      <c r="F23" s="3053"/>
      <c r="G23" s="3053"/>
      <c r="H23" s="3053"/>
      <c r="I23" s="3054"/>
      <c r="J23" s="554"/>
    </row>
    <row r="24" spans="1:10" ht="116.25" customHeight="1" x14ac:dyDescent="0.2">
      <c r="A24" s="1975" t="s">
        <v>316</v>
      </c>
      <c r="B24" s="1997" t="s">
        <v>1264</v>
      </c>
      <c r="C24" s="1977" t="s">
        <v>1267</v>
      </c>
      <c r="D24" s="3055"/>
      <c r="E24" s="3055"/>
      <c r="F24" s="3055"/>
      <c r="G24" s="3055"/>
      <c r="H24" s="3055"/>
      <c r="I24" s="3055"/>
      <c r="J24" s="1982"/>
    </row>
    <row r="25" spans="1:10" ht="162" customHeight="1" x14ac:dyDescent="0.2">
      <c r="A25" s="262" t="s">
        <v>317</v>
      </c>
      <c r="B25" s="269" t="s">
        <v>1265</v>
      </c>
      <c r="C25" s="264" t="s">
        <v>1267</v>
      </c>
      <c r="D25" s="2830" t="s">
        <v>2448</v>
      </c>
      <c r="E25" s="3025"/>
      <c r="F25" s="3025"/>
      <c r="G25" s="3025"/>
      <c r="H25" s="3025"/>
      <c r="I25" s="3026"/>
      <c r="J25" s="554"/>
    </row>
    <row r="26" spans="1:10" ht="173.25" customHeight="1" x14ac:dyDescent="0.2">
      <c r="A26" s="400" t="s">
        <v>504</v>
      </c>
      <c r="B26" s="282" t="s">
        <v>1266</v>
      </c>
      <c r="C26" s="264" t="s">
        <v>1267</v>
      </c>
      <c r="D26" s="2830" t="s">
        <v>1780</v>
      </c>
      <c r="E26" s="2831"/>
      <c r="F26" s="2831"/>
      <c r="G26" s="2831"/>
      <c r="H26" s="2831"/>
      <c r="I26" s="2832"/>
      <c r="J26" s="554"/>
    </row>
    <row r="27" spans="1:10" ht="30.75" customHeight="1" x14ac:dyDescent="0.2">
      <c r="A27" s="256"/>
      <c r="B27" s="270" t="s">
        <v>64</v>
      </c>
      <c r="C27" s="258"/>
      <c r="D27" s="259">
        <v>0</v>
      </c>
      <c r="E27" s="259">
        <f>E17+E19+E21</f>
        <v>0</v>
      </c>
      <c r="F27" s="259">
        <v>0</v>
      </c>
      <c r="G27" s="260"/>
      <c r="H27" s="259">
        <f>H17+H19+H21</f>
        <v>0</v>
      </c>
      <c r="I27" s="259">
        <f>F27</f>
        <v>0</v>
      </c>
      <c r="J27" s="345"/>
    </row>
    <row r="28" spans="1:10" ht="27" customHeight="1" x14ac:dyDescent="0.2">
      <c r="A28" s="256"/>
      <c r="B28" s="3024" t="s">
        <v>909</v>
      </c>
      <c r="C28" s="3024"/>
      <c r="D28" s="3024"/>
      <c r="E28" s="3024"/>
      <c r="F28" s="3024"/>
      <c r="G28" s="3024"/>
      <c r="H28" s="3024"/>
      <c r="I28" s="3024"/>
      <c r="J28" s="3024"/>
    </row>
    <row r="29" spans="1:10" ht="102" customHeight="1" x14ac:dyDescent="0.2">
      <c r="A29" s="557" t="s">
        <v>9</v>
      </c>
      <c r="B29" s="272" t="s">
        <v>1268</v>
      </c>
      <c r="C29" s="558" t="s">
        <v>19</v>
      </c>
      <c r="D29" s="630">
        <f>D30+D31+D32</f>
        <v>4000</v>
      </c>
      <c r="E29" s="630">
        <f>E30+E31+E32</f>
        <v>4000</v>
      </c>
      <c r="F29" s="630">
        <f>E29*100/D29</f>
        <v>100</v>
      </c>
      <c r="G29" s="273"/>
      <c r="H29" s="630">
        <f>E29</f>
        <v>4000</v>
      </c>
      <c r="I29" s="630">
        <f>H29/D29*100</f>
        <v>100</v>
      </c>
      <c r="J29" s="271"/>
    </row>
    <row r="30" spans="1:10" ht="135" customHeight="1" x14ac:dyDescent="0.2">
      <c r="A30" s="262" t="s">
        <v>21</v>
      </c>
      <c r="B30" s="274" t="s">
        <v>1269</v>
      </c>
      <c r="C30" s="263" t="s">
        <v>19</v>
      </c>
      <c r="D30" s="632">
        <v>2000</v>
      </c>
      <c r="E30" s="633">
        <v>2000</v>
      </c>
      <c r="F30" s="634">
        <f>E30*100/D30</f>
        <v>100</v>
      </c>
      <c r="G30" s="554" t="s">
        <v>1779</v>
      </c>
      <c r="H30" s="634">
        <v>2000</v>
      </c>
      <c r="I30" s="634">
        <f>H30/D30*100</f>
        <v>100</v>
      </c>
      <c r="J30" s="554"/>
    </row>
    <row r="31" spans="1:10" ht="141" customHeight="1" x14ac:dyDescent="0.2">
      <c r="A31" s="1975" t="s">
        <v>26</v>
      </c>
      <c r="B31" s="1998" t="s">
        <v>1270</v>
      </c>
      <c r="C31" s="1981" t="s">
        <v>19</v>
      </c>
      <c r="D31" s="1999">
        <v>2000</v>
      </c>
      <c r="E31" s="1999">
        <v>2000</v>
      </c>
      <c r="F31" s="2000">
        <f>E31*100/D31</f>
        <v>100</v>
      </c>
      <c r="G31" s="1982" t="s">
        <v>2350</v>
      </c>
      <c r="H31" s="1999">
        <v>2000</v>
      </c>
      <c r="I31" s="2000">
        <f>H31/D31*100</f>
        <v>100</v>
      </c>
      <c r="J31" s="1982"/>
    </row>
    <row r="32" spans="1:10" ht="220.5" customHeight="1" x14ac:dyDescent="0.2">
      <c r="A32" s="1975" t="s">
        <v>27</v>
      </c>
      <c r="B32" s="1998" t="s">
        <v>1437</v>
      </c>
      <c r="C32" s="1981" t="s">
        <v>19</v>
      </c>
      <c r="D32" s="1999">
        <v>0</v>
      </c>
      <c r="E32" s="1999">
        <v>0</v>
      </c>
      <c r="F32" s="2000">
        <v>0</v>
      </c>
      <c r="G32" s="2309" t="s">
        <v>2621</v>
      </c>
      <c r="H32" s="2000">
        <v>0</v>
      </c>
      <c r="I32" s="2000">
        <v>0</v>
      </c>
      <c r="J32" s="1982"/>
    </row>
    <row r="33" spans="1:14" ht="99" customHeight="1" x14ac:dyDescent="0.2">
      <c r="A33" s="275"/>
      <c r="B33" s="266" t="s">
        <v>70</v>
      </c>
      <c r="C33" s="1050" t="s">
        <v>19</v>
      </c>
      <c r="D33" s="635">
        <f>D29</f>
        <v>4000</v>
      </c>
      <c r="E33" s="635">
        <f>E29</f>
        <v>4000</v>
      </c>
      <c r="F33" s="630">
        <f t="shared" ref="F33" si="0">E33*100/D33</f>
        <v>100</v>
      </c>
      <c r="G33" s="636"/>
      <c r="H33" s="635">
        <f>E33</f>
        <v>4000</v>
      </c>
      <c r="I33" s="630">
        <f t="shared" ref="I33" si="1">H33/D33*100</f>
        <v>100</v>
      </c>
      <c r="J33" s="267"/>
    </row>
    <row r="34" spans="1:14" ht="43.5" customHeight="1" x14ac:dyDescent="0.2">
      <c r="A34" s="276"/>
      <c r="B34" s="3024" t="s">
        <v>1631</v>
      </c>
      <c r="C34" s="3024"/>
      <c r="D34" s="3024"/>
      <c r="E34" s="3024"/>
      <c r="F34" s="3024"/>
      <c r="G34" s="3024"/>
      <c r="H34" s="3024"/>
      <c r="I34" s="3024"/>
      <c r="J34" s="3024"/>
    </row>
    <row r="35" spans="1:14" ht="32.25" customHeight="1" x14ac:dyDescent="0.2">
      <c r="A35" s="3012" t="s">
        <v>8</v>
      </c>
      <c r="B35" s="3013" t="s">
        <v>1271</v>
      </c>
      <c r="C35" s="2001" t="s">
        <v>15</v>
      </c>
      <c r="D35" s="2002">
        <f>D36+D37</f>
        <v>260612.33</v>
      </c>
      <c r="E35" s="2002">
        <f>E36+E37</f>
        <v>260612.33</v>
      </c>
      <c r="F35" s="2002">
        <f>E35*100/D35</f>
        <v>100</v>
      </c>
      <c r="G35" s="2002"/>
      <c r="H35" s="2002">
        <f>H36+H37</f>
        <v>260612.33</v>
      </c>
      <c r="I35" s="2002">
        <f>H35/D35*100</f>
        <v>100</v>
      </c>
      <c r="J35" s="2003"/>
    </row>
    <row r="36" spans="1:14" ht="95.25" customHeight="1" x14ac:dyDescent="0.2">
      <c r="A36" s="3012"/>
      <c r="B36" s="3013"/>
      <c r="C36" s="2001" t="s">
        <v>19</v>
      </c>
      <c r="D36" s="2002">
        <f>D40</f>
        <v>3612.33</v>
      </c>
      <c r="E36" s="2002">
        <f>E40</f>
        <v>3612.33</v>
      </c>
      <c r="F36" s="2002">
        <f>E36*100/D36</f>
        <v>100</v>
      </c>
      <c r="G36" s="2002"/>
      <c r="H36" s="2002">
        <f>E36</f>
        <v>3612.33</v>
      </c>
      <c r="I36" s="2002">
        <f>H36/D36*100</f>
        <v>100</v>
      </c>
      <c r="J36" s="2003"/>
    </row>
    <row r="37" spans="1:14" ht="54" customHeight="1" x14ac:dyDescent="0.2">
      <c r="A37" s="3012"/>
      <c r="B37" s="3013"/>
      <c r="C37" s="2004" t="s">
        <v>20</v>
      </c>
      <c r="D37" s="2002">
        <f>D38</f>
        <v>257000</v>
      </c>
      <c r="E37" s="2002">
        <f>E38</f>
        <v>257000</v>
      </c>
      <c r="F37" s="2002">
        <f>E37*100/D37</f>
        <v>100</v>
      </c>
      <c r="G37" s="2002"/>
      <c r="H37" s="2002">
        <f>H38</f>
        <v>257000</v>
      </c>
      <c r="I37" s="2002">
        <f>H37/D37*100</f>
        <v>100</v>
      </c>
      <c r="J37" s="2003"/>
    </row>
    <row r="38" spans="1:14" ht="311.25" customHeight="1" x14ac:dyDescent="0.2">
      <c r="A38" s="3014" t="s">
        <v>10</v>
      </c>
      <c r="B38" s="3016" t="s">
        <v>1272</v>
      </c>
      <c r="C38" s="3018" t="s">
        <v>20</v>
      </c>
      <c r="D38" s="3027">
        <v>257000</v>
      </c>
      <c r="E38" s="3029">
        <v>257000</v>
      </c>
      <c r="F38" s="3027">
        <f>E38*100/D38</f>
        <v>100</v>
      </c>
      <c r="G38" s="3033" t="s">
        <v>2450</v>
      </c>
      <c r="H38" s="3027">
        <f>E38</f>
        <v>257000</v>
      </c>
      <c r="I38" s="3027">
        <f>H38/D38*100</f>
        <v>100</v>
      </c>
      <c r="J38" s="3031"/>
      <c r="N38" s="72" t="s">
        <v>860</v>
      </c>
    </row>
    <row r="39" spans="1:14" ht="95.25" customHeight="1" x14ac:dyDescent="0.2">
      <c r="A39" s="3015"/>
      <c r="B39" s="3017"/>
      <c r="C39" s="3019"/>
      <c r="D39" s="3028"/>
      <c r="E39" s="3030"/>
      <c r="F39" s="3028"/>
      <c r="G39" s="3034"/>
      <c r="H39" s="3028"/>
      <c r="I39" s="3028"/>
      <c r="J39" s="3032"/>
    </row>
    <row r="40" spans="1:14" ht="115.5" customHeight="1" x14ac:dyDescent="0.2">
      <c r="A40" s="262" t="s">
        <v>11</v>
      </c>
      <c r="B40" s="748" t="s">
        <v>1273</v>
      </c>
      <c r="C40" s="264" t="s">
        <v>19</v>
      </c>
      <c r="D40" s="634">
        <f>D41</f>
        <v>3612.33</v>
      </c>
      <c r="E40" s="634">
        <f>E41</f>
        <v>3612.33</v>
      </c>
      <c r="F40" s="634">
        <f t="shared" ref="F40:F41" si="2">E40*100/D40</f>
        <v>100</v>
      </c>
      <c r="G40" s="637"/>
      <c r="H40" s="634">
        <f>E40</f>
        <v>3612.33</v>
      </c>
      <c r="I40" s="634">
        <f t="shared" ref="I40:I41" si="3">H40/D40*100</f>
        <v>100</v>
      </c>
      <c r="J40" s="277"/>
    </row>
    <row r="41" spans="1:14" ht="137.25" customHeight="1" x14ac:dyDescent="0.2">
      <c r="A41" s="280" t="s">
        <v>42</v>
      </c>
      <c r="B41" s="265" t="s">
        <v>1274</v>
      </c>
      <c r="C41" s="264" t="s">
        <v>19</v>
      </c>
      <c r="D41" s="634">
        <v>3612.33</v>
      </c>
      <c r="E41" s="634">
        <v>3612.33</v>
      </c>
      <c r="F41" s="634">
        <f t="shared" si="2"/>
        <v>100</v>
      </c>
      <c r="G41" s="638" t="s">
        <v>2355</v>
      </c>
      <c r="H41" s="634">
        <f>E41</f>
        <v>3612.33</v>
      </c>
      <c r="I41" s="634">
        <f t="shared" si="3"/>
        <v>100</v>
      </c>
      <c r="J41" s="949"/>
    </row>
    <row r="42" spans="1:14" ht="95.25" customHeight="1" x14ac:dyDescent="0.2">
      <c r="A42" s="1975" t="s">
        <v>82</v>
      </c>
      <c r="B42" s="1996" t="s">
        <v>1520</v>
      </c>
      <c r="C42" s="1977" t="s">
        <v>19</v>
      </c>
      <c r="D42" s="2000">
        <v>0</v>
      </c>
      <c r="E42" s="2000">
        <v>0</v>
      </c>
      <c r="F42" s="2000">
        <v>0</v>
      </c>
      <c r="G42" s="2005"/>
      <c r="H42" s="2000">
        <v>0</v>
      </c>
      <c r="I42" s="2000">
        <v>0</v>
      </c>
      <c r="J42" s="2006"/>
    </row>
    <row r="43" spans="1:14" ht="103.5" customHeight="1" x14ac:dyDescent="0.2">
      <c r="A43" s="280"/>
      <c r="B43" s="424" t="s">
        <v>1550</v>
      </c>
      <c r="C43" s="264" t="s">
        <v>19</v>
      </c>
      <c r="D43" s="634">
        <v>0</v>
      </c>
      <c r="E43" s="634">
        <v>0</v>
      </c>
      <c r="F43" s="634">
        <v>0</v>
      </c>
      <c r="G43" s="639"/>
      <c r="H43" s="634">
        <v>0</v>
      </c>
      <c r="I43" s="634">
        <v>0</v>
      </c>
      <c r="J43" s="949"/>
    </row>
    <row r="44" spans="1:14" ht="370.5" customHeight="1" x14ac:dyDescent="0.2">
      <c r="A44" s="280"/>
      <c r="B44" s="425" t="s">
        <v>1551</v>
      </c>
      <c r="C44" s="264" t="s">
        <v>19</v>
      </c>
      <c r="D44" s="634">
        <v>0</v>
      </c>
      <c r="E44" s="634">
        <v>0</v>
      </c>
      <c r="F44" s="634">
        <v>0</v>
      </c>
      <c r="G44" s="639" t="s">
        <v>2356</v>
      </c>
      <c r="H44" s="634">
        <v>0</v>
      </c>
      <c r="I44" s="634">
        <v>0</v>
      </c>
      <c r="J44" s="949"/>
    </row>
    <row r="45" spans="1:14" ht="83.25" customHeight="1" x14ac:dyDescent="0.2">
      <c r="A45" s="1975"/>
      <c r="B45" s="2007" t="s">
        <v>1521</v>
      </c>
      <c r="C45" s="1977" t="s">
        <v>19</v>
      </c>
      <c r="D45" s="2000">
        <v>0</v>
      </c>
      <c r="E45" s="2000">
        <v>0</v>
      </c>
      <c r="F45" s="2000">
        <v>0</v>
      </c>
      <c r="G45" s="2005"/>
      <c r="H45" s="2000">
        <v>0</v>
      </c>
      <c r="I45" s="2000">
        <v>0</v>
      </c>
      <c r="J45" s="2006"/>
    </row>
    <row r="46" spans="1:14" ht="409.5" customHeight="1" x14ac:dyDescent="0.2">
      <c r="A46" s="1975"/>
      <c r="B46" s="2008" t="s">
        <v>1522</v>
      </c>
      <c r="C46" s="1977" t="s">
        <v>19</v>
      </c>
      <c r="D46" s="2000">
        <v>0</v>
      </c>
      <c r="E46" s="2000">
        <v>0</v>
      </c>
      <c r="F46" s="2000">
        <v>0</v>
      </c>
      <c r="G46" s="2005" t="s">
        <v>2449</v>
      </c>
      <c r="H46" s="2000">
        <v>0</v>
      </c>
      <c r="I46" s="2000">
        <v>0</v>
      </c>
      <c r="J46" s="2006"/>
    </row>
    <row r="47" spans="1:14" ht="77.25" customHeight="1" x14ac:dyDescent="0.2">
      <c r="A47" s="280"/>
      <c r="B47" s="194" t="s">
        <v>1523</v>
      </c>
      <c r="C47" s="264" t="s">
        <v>19</v>
      </c>
      <c r="D47" s="634">
        <v>0</v>
      </c>
      <c r="E47" s="634">
        <v>0</v>
      </c>
      <c r="F47" s="634">
        <v>0</v>
      </c>
      <c r="G47" s="639"/>
      <c r="H47" s="634">
        <v>0</v>
      </c>
      <c r="I47" s="634">
        <v>0</v>
      </c>
      <c r="J47" s="950"/>
    </row>
    <row r="48" spans="1:14" ht="102.75" customHeight="1" x14ac:dyDescent="0.2">
      <c r="A48" s="280"/>
      <c r="B48" s="195" t="s">
        <v>1524</v>
      </c>
      <c r="C48" s="264" t="s">
        <v>19</v>
      </c>
      <c r="D48" s="634">
        <v>0</v>
      </c>
      <c r="E48" s="634">
        <v>0</v>
      </c>
      <c r="F48" s="634">
        <v>0</v>
      </c>
      <c r="G48" s="638"/>
      <c r="H48" s="634">
        <v>0</v>
      </c>
      <c r="I48" s="634">
        <v>0</v>
      </c>
      <c r="J48" s="829"/>
    </row>
    <row r="49" spans="1:10" ht="23.25" customHeight="1" x14ac:dyDescent="0.2">
      <c r="A49" s="3036"/>
      <c r="B49" s="3037" t="s">
        <v>74</v>
      </c>
      <c r="C49" s="2009" t="s">
        <v>15</v>
      </c>
      <c r="D49" s="2010">
        <f>D50+D51</f>
        <v>260612.33</v>
      </c>
      <c r="E49" s="2010">
        <f>E50+E51</f>
        <v>260612.33</v>
      </c>
      <c r="F49" s="2011">
        <f t="shared" ref="F49:F54" si="4">E49*100/D49</f>
        <v>100</v>
      </c>
      <c r="G49" s="3039"/>
      <c r="H49" s="2010">
        <f>H50+H51</f>
        <v>260612.33</v>
      </c>
      <c r="I49" s="2011">
        <f>H49/D49*100</f>
        <v>100</v>
      </c>
      <c r="J49" s="3020"/>
    </row>
    <row r="50" spans="1:10" ht="97.5" customHeight="1" x14ac:dyDescent="0.2">
      <c r="A50" s="3036"/>
      <c r="B50" s="3037"/>
      <c r="C50" s="2009" t="s">
        <v>19</v>
      </c>
      <c r="D50" s="2010">
        <f>D36</f>
        <v>3612.33</v>
      </c>
      <c r="E50" s="2010">
        <f>E36</f>
        <v>3612.33</v>
      </c>
      <c r="F50" s="2011">
        <f t="shared" si="4"/>
        <v>100</v>
      </c>
      <c r="G50" s="3039"/>
      <c r="H50" s="2010">
        <f>H36</f>
        <v>3612.33</v>
      </c>
      <c r="I50" s="2011">
        <f t="shared" ref="I50:I51" si="5">H50/D50*100</f>
        <v>100</v>
      </c>
      <c r="J50" s="3020"/>
    </row>
    <row r="51" spans="1:10" ht="67.5" customHeight="1" x14ac:dyDescent="0.2">
      <c r="A51" s="3036"/>
      <c r="B51" s="3037"/>
      <c r="C51" s="2009" t="s">
        <v>20</v>
      </c>
      <c r="D51" s="2010">
        <f>D37</f>
        <v>257000</v>
      </c>
      <c r="E51" s="2010">
        <f>E37</f>
        <v>257000</v>
      </c>
      <c r="F51" s="2011">
        <f t="shared" si="4"/>
        <v>100</v>
      </c>
      <c r="G51" s="3039"/>
      <c r="H51" s="2010">
        <f>H37</f>
        <v>257000</v>
      </c>
      <c r="I51" s="2011">
        <f t="shared" si="5"/>
        <v>100</v>
      </c>
      <c r="J51" s="3020"/>
    </row>
    <row r="52" spans="1:10" ht="23.25" customHeight="1" x14ac:dyDescent="0.2">
      <c r="A52" s="3038"/>
      <c r="B52" s="3037" t="s">
        <v>71</v>
      </c>
      <c r="C52" s="2009" t="s">
        <v>97</v>
      </c>
      <c r="D52" s="2012">
        <f>D53+D54</f>
        <v>264612.33</v>
      </c>
      <c r="E52" s="2012">
        <f>E53+E54</f>
        <v>264612.33</v>
      </c>
      <c r="F52" s="2011">
        <f t="shared" si="4"/>
        <v>100</v>
      </c>
      <c r="G52" s="3035"/>
      <c r="H52" s="2012">
        <f>H53+H54</f>
        <v>264612.33</v>
      </c>
      <c r="I52" s="2011">
        <f>H52/D52*100</f>
        <v>100</v>
      </c>
      <c r="J52" s="3021"/>
    </row>
    <row r="53" spans="1:10" ht="98.25" customHeight="1" x14ac:dyDescent="0.2">
      <c r="A53" s="3038"/>
      <c r="B53" s="3037"/>
      <c r="C53" s="2009" t="s">
        <v>19</v>
      </c>
      <c r="D53" s="2012">
        <f>D15+D27+D33+D50</f>
        <v>7612.33</v>
      </c>
      <c r="E53" s="2012">
        <f>E15+E27+E33+E50</f>
        <v>7612.33</v>
      </c>
      <c r="F53" s="2011">
        <f t="shared" si="4"/>
        <v>100</v>
      </c>
      <c r="G53" s="3035"/>
      <c r="H53" s="2012">
        <f>H15+H27+H33+H50</f>
        <v>7612.33</v>
      </c>
      <c r="I53" s="2011">
        <f>H53/D53*100</f>
        <v>100</v>
      </c>
      <c r="J53" s="3022"/>
    </row>
    <row r="54" spans="1:10" ht="41.25" customHeight="1" x14ac:dyDescent="0.2">
      <c r="A54" s="3038"/>
      <c r="B54" s="3037"/>
      <c r="C54" s="2009" t="s">
        <v>20</v>
      </c>
      <c r="D54" s="2012">
        <f>D51</f>
        <v>257000</v>
      </c>
      <c r="E54" s="2012">
        <f>E51</f>
        <v>257000</v>
      </c>
      <c r="F54" s="2011">
        <f t="shared" si="4"/>
        <v>100</v>
      </c>
      <c r="G54" s="3035"/>
      <c r="H54" s="2012">
        <f>H51</f>
        <v>257000</v>
      </c>
      <c r="I54" s="2011">
        <f>H54/D54*100</f>
        <v>100</v>
      </c>
      <c r="J54" s="3023"/>
    </row>
  </sheetData>
  <mergeCells count="43">
    <mergeCell ref="D23:I23"/>
    <mergeCell ref="D24:I24"/>
    <mergeCell ref="D18:I18"/>
    <mergeCell ref="D19:I19"/>
    <mergeCell ref="D20:I20"/>
    <mergeCell ref="D21:I21"/>
    <mergeCell ref="D22:I22"/>
    <mergeCell ref="A2:J2"/>
    <mergeCell ref="A3:J3"/>
    <mergeCell ref="A4:J4"/>
    <mergeCell ref="A7:J7"/>
    <mergeCell ref="B16:J16"/>
    <mergeCell ref="A13:A14"/>
    <mergeCell ref="B13:B14"/>
    <mergeCell ref="C13:C14"/>
    <mergeCell ref="J13:J14"/>
    <mergeCell ref="D9:I9"/>
    <mergeCell ref="D11:I11"/>
    <mergeCell ref="D13:I14"/>
    <mergeCell ref="A49:A51"/>
    <mergeCell ref="B49:B51"/>
    <mergeCell ref="A52:A54"/>
    <mergeCell ref="B52:B54"/>
    <mergeCell ref="G49:G51"/>
    <mergeCell ref="J49:J51"/>
    <mergeCell ref="J52:J54"/>
    <mergeCell ref="B34:J34"/>
    <mergeCell ref="B28:J28"/>
    <mergeCell ref="D25:I25"/>
    <mergeCell ref="D26:I26"/>
    <mergeCell ref="D38:D39"/>
    <mergeCell ref="E38:E39"/>
    <mergeCell ref="F38:F39"/>
    <mergeCell ref="H38:H39"/>
    <mergeCell ref="I38:I39"/>
    <mergeCell ref="J38:J39"/>
    <mergeCell ref="G38:G39"/>
    <mergeCell ref="G52:G54"/>
    <mergeCell ref="A35:A37"/>
    <mergeCell ref="B35:B37"/>
    <mergeCell ref="A38:A39"/>
    <mergeCell ref="B38:B39"/>
    <mergeCell ref="C38:C39"/>
  </mergeCells>
  <phoneticPr fontId="144" type="noConversion"/>
  <pageMargins left="0.78740157480314965" right="0.39370078740157483" top="0.78740157480314965" bottom="0.78740157480314965" header="0.39370078740157483" footer="0.39370078740157483"/>
  <pageSetup paperSize="9" scale="62" firstPageNumber="130" orientation="landscape" useFirstPageNumber="1" r:id="rId1"/>
  <headerFooter>
    <oddFooter>&amp;R&amp;"Times New Roman,обычный"&amp;14&amp;P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I481"/>
  <sheetViews>
    <sheetView view="pageBreakPreview" zoomScale="70" zoomScaleNormal="60" zoomScaleSheetLayoutView="70" workbookViewId="0">
      <selection activeCell="S15" sqref="S15"/>
    </sheetView>
  </sheetViews>
  <sheetFormatPr defaultRowHeight="18" x14ac:dyDescent="0.25"/>
  <cols>
    <col min="1" max="1" width="5.7109375" style="983" customWidth="1"/>
    <col min="2" max="2" width="71.42578125" style="952" customWidth="1"/>
    <col min="3" max="3" width="12.85546875" style="952" customWidth="1"/>
    <col min="4" max="4" width="17.28515625" style="952" customWidth="1"/>
    <col min="5" max="5" width="17.5703125" style="952" customWidth="1"/>
    <col min="6" max="6" width="18.7109375" style="952" customWidth="1"/>
    <col min="7" max="7" width="86.7109375" style="985" customWidth="1"/>
    <col min="8" max="8" width="10" style="952" customWidth="1"/>
    <col min="9" max="16384" width="9.140625" style="952"/>
  </cols>
  <sheetData>
    <row r="1" spans="1:9" s="951" customFormat="1" ht="18.75" x14ac:dyDescent="0.3">
      <c r="A1" s="3070" t="s">
        <v>1781</v>
      </c>
      <c r="B1" s="3070"/>
      <c r="C1" s="3070"/>
      <c r="D1" s="3070"/>
      <c r="E1" s="3070"/>
      <c r="F1" s="3070"/>
      <c r="G1" s="3070"/>
    </row>
    <row r="2" spans="1:9" s="951" customFormat="1" ht="18.75" x14ac:dyDescent="0.25">
      <c r="A2" s="3071" t="s">
        <v>1782</v>
      </c>
      <c r="B2" s="3071"/>
      <c r="C2" s="3071"/>
      <c r="D2" s="3071"/>
      <c r="E2" s="3071"/>
      <c r="F2" s="3071"/>
      <c r="G2" s="3071"/>
    </row>
    <row r="3" spans="1:9" ht="18.75" x14ac:dyDescent="0.25">
      <c r="A3" s="3072" t="s">
        <v>1783</v>
      </c>
      <c r="B3" s="3072"/>
      <c r="C3" s="3072"/>
      <c r="D3" s="3072"/>
      <c r="E3" s="3072"/>
      <c r="F3" s="3072"/>
      <c r="G3" s="3072"/>
    </row>
    <row r="4" spans="1:9" ht="18.75" x14ac:dyDescent="0.25">
      <c r="A4" s="3073" t="s">
        <v>1635</v>
      </c>
      <c r="B4" s="3073"/>
      <c r="C4" s="3073"/>
      <c r="D4" s="3073"/>
      <c r="E4" s="3073"/>
      <c r="F4" s="3073"/>
      <c r="G4" s="3073"/>
    </row>
    <row r="5" spans="1:9" ht="11.25" customHeight="1" x14ac:dyDescent="0.25">
      <c r="A5" s="953"/>
      <c r="B5" s="953"/>
      <c r="C5" s="953"/>
      <c r="D5" s="953"/>
      <c r="E5" s="953"/>
      <c r="F5" s="953"/>
      <c r="G5" s="953"/>
    </row>
    <row r="6" spans="1:9" s="956" customFormat="1" ht="93.75" x14ac:dyDescent="0.25">
      <c r="A6" s="954" t="s">
        <v>1</v>
      </c>
      <c r="B6" s="955" t="s">
        <v>1784</v>
      </c>
      <c r="C6" s="955" t="s">
        <v>1663</v>
      </c>
      <c r="D6" s="954" t="s">
        <v>1785</v>
      </c>
      <c r="E6" s="955" t="s">
        <v>1712</v>
      </c>
      <c r="F6" s="955" t="s">
        <v>1786</v>
      </c>
      <c r="G6" s="954" t="s">
        <v>1787</v>
      </c>
    </row>
    <row r="7" spans="1:9" s="957" customFormat="1" ht="18.75" x14ac:dyDescent="0.25">
      <c r="A7" s="955">
        <v>1</v>
      </c>
      <c r="B7" s="955">
        <v>2</v>
      </c>
      <c r="C7" s="955">
        <v>3</v>
      </c>
      <c r="D7" s="955">
        <v>4</v>
      </c>
      <c r="E7" s="955">
        <v>5</v>
      </c>
      <c r="F7" s="955">
        <v>6</v>
      </c>
      <c r="G7" s="955">
        <v>7</v>
      </c>
    </row>
    <row r="8" spans="1:9" s="957" customFormat="1" ht="21.75" customHeight="1" x14ac:dyDescent="0.25">
      <c r="A8" s="958"/>
      <c r="B8" s="3074" t="s">
        <v>1788</v>
      </c>
      <c r="C8" s="3074"/>
      <c r="D8" s="3074"/>
      <c r="E8" s="3074"/>
      <c r="F8" s="3074"/>
      <c r="G8" s="3074"/>
    </row>
    <row r="9" spans="1:9" s="957" customFormat="1" ht="61.5" customHeight="1" x14ac:dyDescent="0.25">
      <c r="A9" s="959" t="s">
        <v>10</v>
      </c>
      <c r="B9" s="965" t="s">
        <v>1854</v>
      </c>
      <c r="C9" s="961" t="s">
        <v>1718</v>
      </c>
      <c r="D9" s="961">
        <v>105.2</v>
      </c>
      <c r="E9" s="962">
        <v>104.1</v>
      </c>
      <c r="F9" s="961">
        <v>110.6</v>
      </c>
      <c r="G9" s="963" t="s">
        <v>1878</v>
      </c>
      <c r="H9" s="966"/>
      <c r="I9" s="964"/>
    </row>
    <row r="10" spans="1:9" s="957" customFormat="1" ht="80.25" customHeight="1" x14ac:dyDescent="0.25">
      <c r="A10" s="967" t="s">
        <v>11</v>
      </c>
      <c r="B10" s="965" t="s">
        <v>1855</v>
      </c>
      <c r="C10" s="961" t="s">
        <v>1716</v>
      </c>
      <c r="D10" s="968">
        <v>2707</v>
      </c>
      <c r="E10" s="968">
        <v>1568</v>
      </c>
      <c r="F10" s="968">
        <v>2140</v>
      </c>
      <c r="G10" s="963" t="s">
        <v>1852</v>
      </c>
      <c r="H10" s="964"/>
      <c r="I10" s="964"/>
    </row>
    <row r="11" spans="1:9" s="957" customFormat="1" ht="132.75" customHeight="1" x14ac:dyDescent="0.25">
      <c r="A11" s="967" t="s">
        <v>42</v>
      </c>
      <c r="B11" s="960" t="s">
        <v>1856</v>
      </c>
      <c r="C11" s="961" t="s">
        <v>1741</v>
      </c>
      <c r="D11" s="1027">
        <v>138.6</v>
      </c>
      <c r="E11" s="1027">
        <v>135.65</v>
      </c>
      <c r="F11" s="1028">
        <v>166.23</v>
      </c>
      <c r="G11" s="971" t="s">
        <v>1853</v>
      </c>
    </row>
    <row r="12" spans="1:9" s="957" customFormat="1" ht="24.75" customHeight="1" x14ac:dyDescent="0.25">
      <c r="A12" s="969"/>
      <c r="B12" s="3075" t="s">
        <v>1789</v>
      </c>
      <c r="C12" s="3075"/>
      <c r="D12" s="3075"/>
      <c r="E12" s="3075"/>
      <c r="F12" s="3075"/>
      <c r="G12" s="3075"/>
    </row>
    <row r="13" spans="1:9" s="957" customFormat="1" ht="42" customHeight="1" x14ac:dyDescent="0.25">
      <c r="A13" s="970" t="s">
        <v>66</v>
      </c>
      <c r="B13" s="960" t="s">
        <v>1857</v>
      </c>
      <c r="C13" s="961" t="s">
        <v>1791</v>
      </c>
      <c r="D13" s="968" t="s">
        <v>1858</v>
      </c>
      <c r="E13" s="968">
        <v>1</v>
      </c>
      <c r="F13" s="1028">
        <v>2.84</v>
      </c>
      <c r="G13" s="971" t="s">
        <v>1859</v>
      </c>
    </row>
    <row r="14" spans="1:9" s="973" customFormat="1" ht="26.25" customHeight="1" x14ac:dyDescent="0.25">
      <c r="A14" s="972"/>
      <c r="B14" s="3066" t="s">
        <v>1790</v>
      </c>
      <c r="C14" s="3067"/>
      <c r="D14" s="3067"/>
      <c r="E14" s="3067"/>
      <c r="F14" s="3067"/>
      <c r="G14" s="3068"/>
    </row>
    <row r="15" spans="1:9" s="973" customFormat="1" ht="135" customHeight="1" x14ac:dyDescent="0.25">
      <c r="A15" s="974" t="s">
        <v>110</v>
      </c>
      <c r="B15" s="975" t="s">
        <v>1862</v>
      </c>
      <c r="C15" s="976" t="s">
        <v>1670</v>
      </c>
      <c r="D15" s="1035">
        <v>39.4</v>
      </c>
      <c r="E15" s="1035">
        <v>38.58</v>
      </c>
      <c r="F15" s="1035">
        <v>42.56</v>
      </c>
      <c r="G15" s="977" t="s">
        <v>1860</v>
      </c>
    </row>
    <row r="16" spans="1:9" s="973" customFormat="1" ht="166.5" customHeight="1" x14ac:dyDescent="0.25">
      <c r="A16" s="974" t="s">
        <v>111</v>
      </c>
      <c r="B16" s="975" t="s">
        <v>1861</v>
      </c>
      <c r="C16" s="976" t="s">
        <v>1791</v>
      </c>
      <c r="D16" s="1036">
        <v>672.08</v>
      </c>
      <c r="E16" s="1036">
        <v>699.87</v>
      </c>
      <c r="F16" s="1035">
        <v>745.35</v>
      </c>
      <c r="G16" s="977" t="s">
        <v>2626</v>
      </c>
    </row>
    <row r="17" spans="1:7" s="973" customFormat="1" ht="237.75" customHeight="1" x14ac:dyDescent="0.25">
      <c r="A17" s="974" t="s">
        <v>112</v>
      </c>
      <c r="B17" s="975" t="s">
        <v>1863</v>
      </c>
      <c r="C17" s="976" t="s">
        <v>1792</v>
      </c>
      <c r="D17" s="1037">
        <v>2476</v>
      </c>
      <c r="E17" s="1037">
        <v>2504</v>
      </c>
      <c r="F17" s="1038">
        <v>3843</v>
      </c>
      <c r="G17" s="978" t="s">
        <v>1864</v>
      </c>
    </row>
    <row r="18" spans="1:7" s="973" customFormat="1" ht="192.75" customHeight="1" x14ac:dyDescent="0.25">
      <c r="A18" s="974" t="s">
        <v>113</v>
      </c>
      <c r="B18" s="1030" t="s">
        <v>1865</v>
      </c>
      <c r="C18" s="1031" t="s">
        <v>1791</v>
      </c>
      <c r="D18" s="1032">
        <v>1</v>
      </c>
      <c r="E18" s="1029">
        <v>0</v>
      </c>
      <c r="F18" s="1033">
        <v>0</v>
      </c>
      <c r="G18" s="1034" t="s">
        <v>1866</v>
      </c>
    </row>
    <row r="19" spans="1:7" s="980" customFormat="1" ht="24.75" customHeight="1" x14ac:dyDescent="0.25">
      <c r="A19" s="979"/>
      <c r="B19" s="3069" t="s">
        <v>1793</v>
      </c>
      <c r="C19" s="3069"/>
      <c r="D19" s="3069"/>
      <c r="E19" s="3069"/>
      <c r="F19" s="3069"/>
      <c r="G19" s="3069"/>
    </row>
    <row r="20" spans="1:7" s="982" customFormat="1" ht="24.75" customHeight="1" x14ac:dyDescent="0.25">
      <c r="A20" s="3057" t="s">
        <v>116</v>
      </c>
      <c r="B20" s="3064" t="s">
        <v>1867</v>
      </c>
      <c r="C20" s="3063" t="s">
        <v>1868</v>
      </c>
      <c r="D20" s="3061">
        <v>3439.7</v>
      </c>
      <c r="E20" s="3061">
        <v>3200.4</v>
      </c>
      <c r="F20" s="3061">
        <v>3209.3</v>
      </c>
      <c r="G20" s="3059" t="s">
        <v>1869</v>
      </c>
    </row>
    <row r="21" spans="1:7" s="982" customFormat="1" ht="17.25" customHeight="1" x14ac:dyDescent="0.25">
      <c r="A21" s="3058"/>
      <c r="B21" s="3065"/>
      <c r="C21" s="2702"/>
      <c r="D21" s="3062"/>
      <c r="E21" s="3062"/>
      <c r="F21" s="3062"/>
      <c r="G21" s="3060"/>
    </row>
    <row r="22" spans="1:7" s="982" customFormat="1" ht="51" customHeight="1" x14ac:dyDescent="0.25">
      <c r="A22" s="981" t="s">
        <v>117</v>
      </c>
      <c r="B22" s="1039" t="s">
        <v>1870</v>
      </c>
      <c r="C22" s="1040" t="s">
        <v>1871</v>
      </c>
      <c r="D22" s="1041" t="s">
        <v>1872</v>
      </c>
      <c r="E22" s="1041">
        <v>48.43</v>
      </c>
      <c r="F22" s="1042">
        <v>48.45</v>
      </c>
      <c r="G22" s="1034" t="s">
        <v>1873</v>
      </c>
    </row>
    <row r="23" spans="1:7" s="982" customFormat="1" ht="51.75" customHeight="1" x14ac:dyDescent="0.25">
      <c r="A23" s="981" t="s">
        <v>118</v>
      </c>
      <c r="B23" s="1043" t="s">
        <v>1874</v>
      </c>
      <c r="C23" s="1040" t="s">
        <v>1875</v>
      </c>
      <c r="D23" s="1044" t="s">
        <v>1872</v>
      </c>
      <c r="E23" s="1044">
        <v>8.25</v>
      </c>
      <c r="F23" s="1044">
        <v>8.4600000000000009</v>
      </c>
      <c r="G23" s="1034" t="s">
        <v>1873</v>
      </c>
    </row>
    <row r="24" spans="1:7" s="982" customFormat="1" ht="44.25" customHeight="1" x14ac:dyDescent="0.25">
      <c r="A24" s="981" t="s">
        <v>119</v>
      </c>
      <c r="B24" s="1045" t="s">
        <v>1876</v>
      </c>
      <c r="C24" s="1044" t="s">
        <v>1670</v>
      </c>
      <c r="D24" s="1044">
        <v>2.8</v>
      </c>
      <c r="E24" s="1044">
        <v>2</v>
      </c>
      <c r="F24" s="1044">
        <v>2</v>
      </c>
      <c r="G24" s="1034" t="s">
        <v>1877</v>
      </c>
    </row>
    <row r="25" spans="1:7" x14ac:dyDescent="0.25">
      <c r="G25" s="984"/>
    </row>
    <row r="26" spans="1:7" x14ac:dyDescent="0.25">
      <c r="G26" s="984"/>
    </row>
    <row r="27" spans="1:7" x14ac:dyDescent="0.25">
      <c r="G27" s="984"/>
    </row>
    <row r="28" spans="1:7" x14ac:dyDescent="0.25">
      <c r="G28" s="984"/>
    </row>
    <row r="29" spans="1:7" x14ac:dyDescent="0.25">
      <c r="G29" s="984"/>
    </row>
    <row r="30" spans="1:7" x14ac:dyDescent="0.25">
      <c r="G30" s="984"/>
    </row>
    <row r="31" spans="1:7" x14ac:dyDescent="0.25">
      <c r="G31" s="984"/>
    </row>
    <row r="32" spans="1:7" x14ac:dyDescent="0.25">
      <c r="G32" s="984"/>
    </row>
    <row r="33" spans="7:7" x14ac:dyDescent="0.25">
      <c r="G33" s="984"/>
    </row>
    <row r="34" spans="7:7" x14ac:dyDescent="0.25">
      <c r="G34" s="984"/>
    </row>
    <row r="35" spans="7:7" x14ac:dyDescent="0.25">
      <c r="G35" s="984"/>
    </row>
    <row r="36" spans="7:7" x14ac:dyDescent="0.25">
      <c r="G36" s="984"/>
    </row>
    <row r="37" spans="7:7" x14ac:dyDescent="0.25">
      <c r="G37" s="984"/>
    </row>
    <row r="38" spans="7:7" x14ac:dyDescent="0.25">
      <c r="G38" s="984"/>
    </row>
    <row r="39" spans="7:7" x14ac:dyDescent="0.25">
      <c r="G39" s="984"/>
    </row>
    <row r="40" spans="7:7" x14ac:dyDescent="0.25">
      <c r="G40" s="984"/>
    </row>
    <row r="41" spans="7:7" x14ac:dyDescent="0.25">
      <c r="G41" s="984"/>
    </row>
    <row r="42" spans="7:7" x14ac:dyDescent="0.25">
      <c r="G42" s="984"/>
    </row>
    <row r="43" spans="7:7" x14ac:dyDescent="0.25">
      <c r="G43" s="984"/>
    </row>
    <row r="44" spans="7:7" x14ac:dyDescent="0.25">
      <c r="G44" s="984"/>
    </row>
    <row r="45" spans="7:7" x14ac:dyDescent="0.25">
      <c r="G45" s="984"/>
    </row>
    <row r="46" spans="7:7" x14ac:dyDescent="0.25">
      <c r="G46" s="984"/>
    </row>
    <row r="47" spans="7:7" x14ac:dyDescent="0.25">
      <c r="G47" s="984"/>
    </row>
    <row r="48" spans="7:7" x14ac:dyDescent="0.25">
      <c r="G48" s="984"/>
    </row>
    <row r="49" spans="7:7" x14ac:dyDescent="0.25">
      <c r="G49" s="984"/>
    </row>
    <row r="50" spans="7:7" x14ac:dyDescent="0.25">
      <c r="G50" s="984"/>
    </row>
    <row r="51" spans="7:7" x14ac:dyDescent="0.25">
      <c r="G51" s="984"/>
    </row>
    <row r="52" spans="7:7" x14ac:dyDescent="0.25">
      <c r="G52" s="984"/>
    </row>
    <row r="53" spans="7:7" x14ac:dyDescent="0.25">
      <c r="G53" s="984"/>
    </row>
    <row r="54" spans="7:7" x14ac:dyDescent="0.25">
      <c r="G54" s="984"/>
    </row>
    <row r="55" spans="7:7" x14ac:dyDescent="0.25">
      <c r="G55" s="984"/>
    </row>
    <row r="56" spans="7:7" x14ac:dyDescent="0.25">
      <c r="G56" s="984"/>
    </row>
    <row r="57" spans="7:7" x14ac:dyDescent="0.25">
      <c r="G57" s="984"/>
    </row>
    <row r="58" spans="7:7" x14ac:dyDescent="0.25">
      <c r="G58" s="984"/>
    </row>
    <row r="59" spans="7:7" x14ac:dyDescent="0.25">
      <c r="G59" s="984"/>
    </row>
    <row r="60" spans="7:7" x14ac:dyDescent="0.25">
      <c r="G60" s="984"/>
    </row>
    <row r="61" spans="7:7" x14ac:dyDescent="0.25">
      <c r="G61" s="984"/>
    </row>
    <row r="62" spans="7:7" x14ac:dyDescent="0.25">
      <c r="G62" s="984"/>
    </row>
    <row r="63" spans="7:7" x14ac:dyDescent="0.25">
      <c r="G63" s="984"/>
    </row>
    <row r="64" spans="7:7" x14ac:dyDescent="0.25">
      <c r="G64" s="984"/>
    </row>
    <row r="65" spans="7:7" x14ac:dyDescent="0.25">
      <c r="G65" s="984"/>
    </row>
    <row r="66" spans="7:7" x14ac:dyDescent="0.25">
      <c r="G66" s="984"/>
    </row>
    <row r="67" spans="7:7" x14ac:dyDescent="0.25">
      <c r="G67" s="984"/>
    </row>
    <row r="68" spans="7:7" x14ac:dyDescent="0.25">
      <c r="G68" s="984"/>
    </row>
    <row r="69" spans="7:7" x14ac:dyDescent="0.25">
      <c r="G69" s="984"/>
    </row>
    <row r="70" spans="7:7" x14ac:dyDescent="0.25">
      <c r="G70" s="984"/>
    </row>
    <row r="71" spans="7:7" x14ac:dyDescent="0.25">
      <c r="G71" s="984"/>
    </row>
    <row r="72" spans="7:7" x14ac:dyDescent="0.25">
      <c r="G72" s="984"/>
    </row>
    <row r="73" spans="7:7" x14ac:dyDescent="0.25">
      <c r="G73" s="984"/>
    </row>
    <row r="74" spans="7:7" x14ac:dyDescent="0.25">
      <c r="G74" s="984"/>
    </row>
    <row r="75" spans="7:7" x14ac:dyDescent="0.25">
      <c r="G75" s="984"/>
    </row>
    <row r="76" spans="7:7" x14ac:dyDescent="0.25">
      <c r="G76" s="984"/>
    </row>
    <row r="77" spans="7:7" x14ac:dyDescent="0.25">
      <c r="G77" s="984"/>
    </row>
    <row r="78" spans="7:7" x14ac:dyDescent="0.25">
      <c r="G78" s="984"/>
    </row>
    <row r="79" spans="7:7" x14ac:dyDescent="0.25">
      <c r="G79" s="984"/>
    </row>
    <row r="80" spans="7:7" x14ac:dyDescent="0.25">
      <c r="G80" s="984"/>
    </row>
    <row r="81" spans="7:7" x14ac:dyDescent="0.25">
      <c r="G81" s="984"/>
    </row>
    <row r="82" spans="7:7" x14ac:dyDescent="0.25">
      <c r="G82" s="984"/>
    </row>
    <row r="83" spans="7:7" x14ac:dyDescent="0.25">
      <c r="G83" s="984"/>
    </row>
    <row r="84" spans="7:7" x14ac:dyDescent="0.25">
      <c r="G84" s="984"/>
    </row>
    <row r="85" spans="7:7" x14ac:dyDescent="0.25">
      <c r="G85" s="984"/>
    </row>
    <row r="86" spans="7:7" x14ac:dyDescent="0.25">
      <c r="G86" s="984"/>
    </row>
    <row r="87" spans="7:7" x14ac:dyDescent="0.25">
      <c r="G87" s="984"/>
    </row>
    <row r="88" spans="7:7" x14ac:dyDescent="0.25">
      <c r="G88" s="984"/>
    </row>
    <row r="89" spans="7:7" x14ac:dyDescent="0.25">
      <c r="G89" s="984"/>
    </row>
    <row r="90" spans="7:7" x14ac:dyDescent="0.25">
      <c r="G90" s="984"/>
    </row>
    <row r="91" spans="7:7" x14ac:dyDescent="0.25">
      <c r="G91" s="984"/>
    </row>
    <row r="92" spans="7:7" x14ac:dyDescent="0.25">
      <c r="G92" s="984"/>
    </row>
    <row r="93" spans="7:7" x14ac:dyDescent="0.25">
      <c r="G93" s="984"/>
    </row>
    <row r="94" spans="7:7" x14ac:dyDescent="0.25">
      <c r="G94" s="984"/>
    </row>
    <row r="95" spans="7:7" x14ac:dyDescent="0.25">
      <c r="G95" s="984"/>
    </row>
    <row r="96" spans="7:7" x14ac:dyDescent="0.25">
      <c r="G96" s="984"/>
    </row>
    <row r="97" spans="7:7" x14ac:dyDescent="0.25">
      <c r="G97" s="984"/>
    </row>
    <row r="98" spans="7:7" x14ac:dyDescent="0.25">
      <c r="G98" s="984"/>
    </row>
    <row r="99" spans="7:7" x14ac:dyDescent="0.25">
      <c r="G99" s="984"/>
    </row>
    <row r="100" spans="7:7" x14ac:dyDescent="0.25">
      <c r="G100" s="984"/>
    </row>
    <row r="101" spans="7:7" x14ac:dyDescent="0.25">
      <c r="G101" s="984"/>
    </row>
    <row r="102" spans="7:7" x14ac:dyDescent="0.25">
      <c r="G102" s="984"/>
    </row>
    <row r="103" spans="7:7" x14ac:dyDescent="0.25">
      <c r="G103" s="984"/>
    </row>
    <row r="104" spans="7:7" x14ac:dyDescent="0.25">
      <c r="G104" s="984"/>
    </row>
    <row r="105" spans="7:7" x14ac:dyDescent="0.25">
      <c r="G105" s="984"/>
    </row>
    <row r="106" spans="7:7" x14ac:dyDescent="0.25">
      <c r="G106" s="984"/>
    </row>
    <row r="107" spans="7:7" x14ac:dyDescent="0.25">
      <c r="G107" s="984"/>
    </row>
    <row r="108" spans="7:7" x14ac:dyDescent="0.25">
      <c r="G108" s="984"/>
    </row>
    <row r="109" spans="7:7" x14ac:dyDescent="0.25">
      <c r="G109" s="984"/>
    </row>
    <row r="110" spans="7:7" x14ac:dyDescent="0.25">
      <c r="G110" s="984"/>
    </row>
    <row r="111" spans="7:7" x14ac:dyDescent="0.25">
      <c r="G111" s="984"/>
    </row>
    <row r="112" spans="7:7" x14ac:dyDescent="0.25">
      <c r="G112" s="984"/>
    </row>
    <row r="113" spans="7:7" x14ac:dyDescent="0.25">
      <c r="G113" s="984"/>
    </row>
    <row r="114" spans="7:7" x14ac:dyDescent="0.25">
      <c r="G114" s="984"/>
    </row>
    <row r="115" spans="7:7" x14ac:dyDescent="0.25">
      <c r="G115" s="984"/>
    </row>
    <row r="116" spans="7:7" x14ac:dyDescent="0.25">
      <c r="G116" s="984"/>
    </row>
    <row r="117" spans="7:7" x14ac:dyDescent="0.25">
      <c r="G117" s="984"/>
    </row>
    <row r="118" spans="7:7" x14ac:dyDescent="0.25">
      <c r="G118" s="984"/>
    </row>
    <row r="119" spans="7:7" x14ac:dyDescent="0.25">
      <c r="G119" s="984"/>
    </row>
    <row r="120" spans="7:7" x14ac:dyDescent="0.25">
      <c r="G120" s="984"/>
    </row>
    <row r="121" spans="7:7" x14ac:dyDescent="0.25">
      <c r="G121" s="984"/>
    </row>
    <row r="122" spans="7:7" x14ac:dyDescent="0.25">
      <c r="G122" s="984"/>
    </row>
    <row r="123" spans="7:7" x14ac:dyDescent="0.25">
      <c r="G123" s="984"/>
    </row>
    <row r="124" spans="7:7" x14ac:dyDescent="0.25">
      <c r="G124" s="984"/>
    </row>
    <row r="125" spans="7:7" x14ac:dyDescent="0.25">
      <c r="G125" s="984"/>
    </row>
    <row r="126" spans="7:7" x14ac:dyDescent="0.25">
      <c r="G126" s="984"/>
    </row>
    <row r="127" spans="7:7" x14ac:dyDescent="0.25">
      <c r="G127" s="984"/>
    </row>
    <row r="128" spans="7:7" x14ac:dyDescent="0.25">
      <c r="G128" s="984"/>
    </row>
    <row r="129" spans="7:7" x14ac:dyDescent="0.25">
      <c r="G129" s="984"/>
    </row>
    <row r="130" spans="7:7" x14ac:dyDescent="0.25">
      <c r="G130" s="984"/>
    </row>
    <row r="131" spans="7:7" x14ac:dyDescent="0.25">
      <c r="G131" s="984"/>
    </row>
    <row r="132" spans="7:7" x14ac:dyDescent="0.25">
      <c r="G132" s="984"/>
    </row>
    <row r="133" spans="7:7" x14ac:dyDescent="0.25">
      <c r="G133" s="984"/>
    </row>
    <row r="134" spans="7:7" x14ac:dyDescent="0.25">
      <c r="G134" s="984"/>
    </row>
    <row r="135" spans="7:7" x14ac:dyDescent="0.25">
      <c r="G135" s="984"/>
    </row>
    <row r="136" spans="7:7" x14ac:dyDescent="0.25">
      <c r="G136" s="984"/>
    </row>
    <row r="137" spans="7:7" x14ac:dyDescent="0.25">
      <c r="G137" s="984"/>
    </row>
    <row r="138" spans="7:7" x14ac:dyDescent="0.25">
      <c r="G138" s="984"/>
    </row>
    <row r="139" spans="7:7" x14ac:dyDescent="0.25">
      <c r="G139" s="984"/>
    </row>
    <row r="140" spans="7:7" x14ac:dyDescent="0.25">
      <c r="G140" s="984"/>
    </row>
    <row r="141" spans="7:7" x14ac:dyDescent="0.25">
      <c r="G141" s="984"/>
    </row>
    <row r="142" spans="7:7" x14ac:dyDescent="0.25">
      <c r="G142" s="984"/>
    </row>
    <row r="143" spans="7:7" x14ac:dyDescent="0.25">
      <c r="G143" s="984"/>
    </row>
    <row r="144" spans="7:7" x14ac:dyDescent="0.25">
      <c r="G144" s="984"/>
    </row>
    <row r="145" spans="7:7" x14ac:dyDescent="0.25">
      <c r="G145" s="984"/>
    </row>
    <row r="146" spans="7:7" x14ac:dyDescent="0.25">
      <c r="G146" s="984"/>
    </row>
    <row r="147" spans="7:7" x14ac:dyDescent="0.25">
      <c r="G147" s="984"/>
    </row>
    <row r="148" spans="7:7" x14ac:dyDescent="0.25">
      <c r="G148" s="984"/>
    </row>
    <row r="149" spans="7:7" x14ac:dyDescent="0.25">
      <c r="G149" s="984"/>
    </row>
    <row r="150" spans="7:7" x14ac:dyDescent="0.25">
      <c r="G150" s="984"/>
    </row>
    <row r="151" spans="7:7" x14ac:dyDescent="0.25">
      <c r="G151" s="984"/>
    </row>
    <row r="152" spans="7:7" x14ac:dyDescent="0.25">
      <c r="G152" s="984"/>
    </row>
    <row r="153" spans="7:7" x14ac:dyDescent="0.25">
      <c r="G153" s="984"/>
    </row>
    <row r="154" spans="7:7" x14ac:dyDescent="0.25">
      <c r="G154" s="984"/>
    </row>
    <row r="155" spans="7:7" x14ac:dyDescent="0.25">
      <c r="G155" s="984"/>
    </row>
    <row r="156" spans="7:7" x14ac:dyDescent="0.25">
      <c r="G156" s="984"/>
    </row>
    <row r="157" spans="7:7" x14ac:dyDescent="0.25">
      <c r="G157" s="984"/>
    </row>
    <row r="158" spans="7:7" x14ac:dyDescent="0.25">
      <c r="G158" s="984"/>
    </row>
    <row r="159" spans="7:7" x14ac:dyDescent="0.25">
      <c r="G159" s="984"/>
    </row>
    <row r="160" spans="7:7" x14ac:dyDescent="0.25">
      <c r="G160" s="984"/>
    </row>
    <row r="161" spans="7:7" x14ac:dyDescent="0.25">
      <c r="G161" s="984"/>
    </row>
    <row r="162" spans="7:7" x14ac:dyDescent="0.25">
      <c r="G162" s="984"/>
    </row>
    <row r="163" spans="7:7" x14ac:dyDescent="0.25">
      <c r="G163" s="984"/>
    </row>
    <row r="164" spans="7:7" x14ac:dyDescent="0.25">
      <c r="G164" s="984"/>
    </row>
    <row r="165" spans="7:7" x14ac:dyDescent="0.25">
      <c r="G165" s="984"/>
    </row>
    <row r="166" spans="7:7" x14ac:dyDescent="0.25">
      <c r="G166" s="984"/>
    </row>
    <row r="167" spans="7:7" x14ac:dyDescent="0.25">
      <c r="G167" s="984"/>
    </row>
    <row r="168" spans="7:7" x14ac:dyDescent="0.25">
      <c r="G168" s="984"/>
    </row>
    <row r="169" spans="7:7" x14ac:dyDescent="0.25">
      <c r="G169" s="984"/>
    </row>
    <row r="170" spans="7:7" x14ac:dyDescent="0.25">
      <c r="G170" s="984"/>
    </row>
    <row r="171" spans="7:7" x14ac:dyDescent="0.25">
      <c r="G171" s="984"/>
    </row>
    <row r="172" spans="7:7" x14ac:dyDescent="0.25">
      <c r="G172" s="984"/>
    </row>
    <row r="173" spans="7:7" x14ac:dyDescent="0.25">
      <c r="G173" s="984"/>
    </row>
    <row r="174" spans="7:7" x14ac:dyDescent="0.25">
      <c r="G174" s="984"/>
    </row>
    <row r="175" spans="7:7" x14ac:dyDescent="0.25">
      <c r="G175" s="984"/>
    </row>
    <row r="176" spans="7:7" x14ac:dyDescent="0.25">
      <c r="G176" s="984"/>
    </row>
    <row r="177" spans="7:7" x14ac:dyDescent="0.25">
      <c r="G177" s="984"/>
    </row>
    <row r="178" spans="7:7" x14ac:dyDescent="0.25">
      <c r="G178" s="984"/>
    </row>
    <row r="179" spans="7:7" x14ac:dyDescent="0.25">
      <c r="G179" s="984"/>
    </row>
    <row r="180" spans="7:7" x14ac:dyDescent="0.25">
      <c r="G180" s="984"/>
    </row>
    <row r="181" spans="7:7" x14ac:dyDescent="0.25">
      <c r="G181" s="984"/>
    </row>
    <row r="182" spans="7:7" x14ac:dyDescent="0.25">
      <c r="G182" s="984"/>
    </row>
    <row r="183" spans="7:7" x14ac:dyDescent="0.25">
      <c r="G183" s="984"/>
    </row>
    <row r="184" spans="7:7" x14ac:dyDescent="0.25">
      <c r="G184" s="984"/>
    </row>
    <row r="185" spans="7:7" x14ac:dyDescent="0.25">
      <c r="G185" s="984"/>
    </row>
    <row r="186" spans="7:7" x14ac:dyDescent="0.25">
      <c r="G186" s="984"/>
    </row>
    <row r="187" spans="7:7" x14ac:dyDescent="0.25">
      <c r="G187" s="984"/>
    </row>
    <row r="188" spans="7:7" x14ac:dyDescent="0.25">
      <c r="G188" s="984"/>
    </row>
    <row r="189" spans="7:7" x14ac:dyDescent="0.25">
      <c r="G189" s="984"/>
    </row>
    <row r="190" spans="7:7" x14ac:dyDescent="0.25">
      <c r="G190" s="984"/>
    </row>
    <row r="191" spans="7:7" x14ac:dyDescent="0.25">
      <c r="G191" s="984"/>
    </row>
    <row r="192" spans="7:7" x14ac:dyDescent="0.25">
      <c r="G192" s="984"/>
    </row>
    <row r="193" spans="7:7" x14ac:dyDescent="0.25">
      <c r="G193" s="984"/>
    </row>
    <row r="194" spans="7:7" x14ac:dyDescent="0.25">
      <c r="G194" s="984"/>
    </row>
    <row r="195" spans="7:7" x14ac:dyDescent="0.25">
      <c r="G195" s="984"/>
    </row>
    <row r="196" spans="7:7" x14ac:dyDescent="0.25">
      <c r="G196" s="984"/>
    </row>
    <row r="197" spans="7:7" x14ac:dyDescent="0.25">
      <c r="G197" s="984"/>
    </row>
    <row r="198" spans="7:7" x14ac:dyDescent="0.25">
      <c r="G198" s="984"/>
    </row>
    <row r="199" spans="7:7" x14ac:dyDescent="0.25">
      <c r="G199" s="984"/>
    </row>
    <row r="200" spans="7:7" x14ac:dyDescent="0.25">
      <c r="G200" s="984"/>
    </row>
    <row r="201" spans="7:7" x14ac:dyDescent="0.25">
      <c r="G201" s="984"/>
    </row>
    <row r="202" spans="7:7" x14ac:dyDescent="0.25">
      <c r="G202" s="984"/>
    </row>
    <row r="203" spans="7:7" x14ac:dyDescent="0.25">
      <c r="G203" s="984"/>
    </row>
    <row r="204" spans="7:7" x14ac:dyDescent="0.25">
      <c r="G204" s="984"/>
    </row>
    <row r="205" spans="7:7" x14ac:dyDescent="0.25">
      <c r="G205" s="984"/>
    </row>
    <row r="206" spans="7:7" x14ac:dyDescent="0.25">
      <c r="G206" s="984"/>
    </row>
    <row r="207" spans="7:7" x14ac:dyDescent="0.25">
      <c r="G207" s="984"/>
    </row>
    <row r="208" spans="7:7" x14ac:dyDescent="0.25">
      <c r="G208" s="984"/>
    </row>
    <row r="209" spans="7:7" x14ac:dyDescent="0.25">
      <c r="G209" s="984"/>
    </row>
    <row r="210" spans="7:7" x14ac:dyDescent="0.25">
      <c r="G210" s="984"/>
    </row>
    <row r="211" spans="7:7" x14ac:dyDescent="0.25">
      <c r="G211" s="984"/>
    </row>
    <row r="212" spans="7:7" x14ac:dyDescent="0.25">
      <c r="G212" s="984"/>
    </row>
    <row r="213" spans="7:7" x14ac:dyDescent="0.25">
      <c r="G213" s="984"/>
    </row>
    <row r="214" spans="7:7" x14ac:dyDescent="0.25">
      <c r="G214" s="984"/>
    </row>
    <row r="215" spans="7:7" x14ac:dyDescent="0.25">
      <c r="G215" s="984"/>
    </row>
    <row r="216" spans="7:7" x14ac:dyDescent="0.25">
      <c r="G216" s="984"/>
    </row>
    <row r="217" spans="7:7" x14ac:dyDescent="0.25">
      <c r="G217" s="984"/>
    </row>
    <row r="218" spans="7:7" x14ac:dyDescent="0.25">
      <c r="G218" s="984"/>
    </row>
    <row r="219" spans="7:7" x14ac:dyDescent="0.25">
      <c r="G219" s="984"/>
    </row>
    <row r="220" spans="7:7" x14ac:dyDescent="0.25">
      <c r="G220" s="984"/>
    </row>
    <row r="221" spans="7:7" x14ac:dyDescent="0.25">
      <c r="G221" s="984"/>
    </row>
    <row r="222" spans="7:7" x14ac:dyDescent="0.25">
      <c r="G222" s="984"/>
    </row>
    <row r="223" spans="7:7" x14ac:dyDescent="0.25">
      <c r="G223" s="984"/>
    </row>
    <row r="224" spans="7:7" x14ac:dyDescent="0.25">
      <c r="G224" s="984"/>
    </row>
    <row r="225" spans="7:7" x14ac:dyDescent="0.25">
      <c r="G225" s="984"/>
    </row>
    <row r="226" spans="7:7" x14ac:dyDescent="0.25">
      <c r="G226" s="984"/>
    </row>
    <row r="227" spans="7:7" x14ac:dyDescent="0.25">
      <c r="G227" s="984"/>
    </row>
    <row r="228" spans="7:7" x14ac:dyDescent="0.25">
      <c r="G228" s="984"/>
    </row>
    <row r="229" spans="7:7" x14ac:dyDescent="0.25">
      <c r="G229" s="984"/>
    </row>
    <row r="230" spans="7:7" x14ac:dyDescent="0.25">
      <c r="G230" s="984"/>
    </row>
    <row r="231" spans="7:7" x14ac:dyDescent="0.25">
      <c r="G231" s="984"/>
    </row>
    <row r="232" spans="7:7" x14ac:dyDescent="0.25">
      <c r="G232" s="984"/>
    </row>
    <row r="233" spans="7:7" x14ac:dyDescent="0.25">
      <c r="G233" s="984"/>
    </row>
    <row r="234" spans="7:7" x14ac:dyDescent="0.25">
      <c r="G234" s="984"/>
    </row>
    <row r="235" spans="7:7" x14ac:dyDescent="0.25">
      <c r="G235" s="984"/>
    </row>
    <row r="236" spans="7:7" x14ac:dyDescent="0.25">
      <c r="G236" s="984"/>
    </row>
    <row r="237" spans="7:7" x14ac:dyDescent="0.25">
      <c r="G237" s="984"/>
    </row>
    <row r="238" spans="7:7" x14ac:dyDescent="0.25">
      <c r="G238" s="984"/>
    </row>
    <row r="239" spans="7:7" x14ac:dyDescent="0.25">
      <c r="G239" s="984"/>
    </row>
    <row r="240" spans="7:7" x14ac:dyDescent="0.25">
      <c r="G240" s="984"/>
    </row>
    <row r="241" spans="7:7" x14ac:dyDescent="0.25">
      <c r="G241" s="984"/>
    </row>
    <row r="242" spans="7:7" x14ac:dyDescent="0.25">
      <c r="G242" s="984"/>
    </row>
    <row r="243" spans="7:7" x14ac:dyDescent="0.25">
      <c r="G243" s="984"/>
    </row>
    <row r="244" spans="7:7" x14ac:dyDescent="0.25">
      <c r="G244" s="984"/>
    </row>
    <row r="245" spans="7:7" x14ac:dyDescent="0.25">
      <c r="G245" s="984"/>
    </row>
    <row r="246" spans="7:7" x14ac:dyDescent="0.25">
      <c r="G246" s="984"/>
    </row>
    <row r="247" spans="7:7" x14ac:dyDescent="0.25">
      <c r="G247" s="984"/>
    </row>
    <row r="248" spans="7:7" x14ac:dyDescent="0.25">
      <c r="G248" s="984"/>
    </row>
    <row r="249" spans="7:7" x14ac:dyDescent="0.25">
      <c r="G249" s="984"/>
    </row>
    <row r="250" spans="7:7" x14ac:dyDescent="0.25">
      <c r="G250" s="984"/>
    </row>
    <row r="251" spans="7:7" x14ac:dyDescent="0.25">
      <c r="G251" s="984"/>
    </row>
    <row r="252" spans="7:7" x14ac:dyDescent="0.25">
      <c r="G252" s="984"/>
    </row>
    <row r="253" spans="7:7" x14ac:dyDescent="0.25">
      <c r="G253" s="984"/>
    </row>
    <row r="254" spans="7:7" x14ac:dyDescent="0.25">
      <c r="G254" s="984"/>
    </row>
    <row r="255" spans="7:7" x14ac:dyDescent="0.25">
      <c r="G255" s="984"/>
    </row>
    <row r="256" spans="7:7" x14ac:dyDescent="0.25">
      <c r="G256" s="984"/>
    </row>
    <row r="257" spans="7:7" x14ac:dyDescent="0.25">
      <c r="G257" s="984"/>
    </row>
    <row r="258" spans="7:7" x14ac:dyDescent="0.25">
      <c r="G258" s="984"/>
    </row>
    <row r="259" spans="7:7" x14ac:dyDescent="0.25">
      <c r="G259" s="984"/>
    </row>
    <row r="260" spans="7:7" x14ac:dyDescent="0.25">
      <c r="G260" s="984"/>
    </row>
    <row r="261" spans="7:7" x14ac:dyDescent="0.25">
      <c r="G261" s="984"/>
    </row>
    <row r="262" spans="7:7" x14ac:dyDescent="0.25">
      <c r="G262" s="984"/>
    </row>
    <row r="263" spans="7:7" x14ac:dyDescent="0.25">
      <c r="G263" s="984"/>
    </row>
    <row r="264" spans="7:7" x14ac:dyDescent="0.25">
      <c r="G264" s="984"/>
    </row>
    <row r="265" spans="7:7" x14ac:dyDescent="0.25">
      <c r="G265" s="984"/>
    </row>
    <row r="266" spans="7:7" x14ac:dyDescent="0.25">
      <c r="G266" s="984"/>
    </row>
    <row r="267" spans="7:7" x14ac:dyDescent="0.25">
      <c r="G267" s="984"/>
    </row>
    <row r="268" spans="7:7" x14ac:dyDescent="0.25">
      <c r="G268" s="984"/>
    </row>
    <row r="269" spans="7:7" x14ac:dyDescent="0.25">
      <c r="G269" s="984"/>
    </row>
    <row r="270" spans="7:7" x14ac:dyDescent="0.25">
      <c r="G270" s="984"/>
    </row>
    <row r="271" spans="7:7" x14ac:dyDescent="0.25">
      <c r="G271" s="984"/>
    </row>
    <row r="272" spans="7:7" x14ac:dyDescent="0.25">
      <c r="G272" s="984"/>
    </row>
    <row r="273" spans="7:7" x14ac:dyDescent="0.25">
      <c r="G273" s="984"/>
    </row>
    <row r="274" spans="7:7" x14ac:dyDescent="0.25">
      <c r="G274" s="984"/>
    </row>
    <row r="275" spans="7:7" x14ac:dyDescent="0.25">
      <c r="G275" s="984"/>
    </row>
    <row r="276" spans="7:7" x14ac:dyDescent="0.25">
      <c r="G276" s="984"/>
    </row>
    <row r="277" spans="7:7" x14ac:dyDescent="0.25">
      <c r="G277" s="984"/>
    </row>
    <row r="278" spans="7:7" x14ac:dyDescent="0.25">
      <c r="G278" s="984"/>
    </row>
    <row r="279" spans="7:7" x14ac:dyDescent="0.25">
      <c r="G279" s="984"/>
    </row>
    <row r="280" spans="7:7" x14ac:dyDescent="0.25">
      <c r="G280" s="984"/>
    </row>
    <row r="281" spans="7:7" x14ac:dyDescent="0.25">
      <c r="G281" s="984"/>
    </row>
    <row r="282" spans="7:7" x14ac:dyDescent="0.25">
      <c r="G282" s="984"/>
    </row>
    <row r="283" spans="7:7" x14ac:dyDescent="0.25">
      <c r="G283" s="984"/>
    </row>
    <row r="284" spans="7:7" x14ac:dyDescent="0.25">
      <c r="G284" s="984"/>
    </row>
    <row r="285" spans="7:7" x14ac:dyDescent="0.25">
      <c r="G285" s="984"/>
    </row>
    <row r="286" spans="7:7" x14ac:dyDescent="0.25">
      <c r="G286" s="984"/>
    </row>
    <row r="287" spans="7:7" x14ac:dyDescent="0.25">
      <c r="G287" s="984"/>
    </row>
    <row r="288" spans="7:7" x14ac:dyDescent="0.25">
      <c r="G288" s="984"/>
    </row>
    <row r="289" spans="7:7" x14ac:dyDescent="0.25">
      <c r="G289" s="984"/>
    </row>
    <row r="290" spans="7:7" x14ac:dyDescent="0.25">
      <c r="G290" s="984"/>
    </row>
    <row r="291" spans="7:7" x14ac:dyDescent="0.25">
      <c r="G291" s="984"/>
    </row>
    <row r="292" spans="7:7" x14ac:dyDescent="0.25">
      <c r="G292" s="984"/>
    </row>
    <row r="293" spans="7:7" x14ac:dyDescent="0.25">
      <c r="G293" s="984"/>
    </row>
    <row r="294" spans="7:7" x14ac:dyDescent="0.25">
      <c r="G294" s="984"/>
    </row>
    <row r="295" spans="7:7" x14ac:dyDescent="0.25">
      <c r="G295" s="984"/>
    </row>
    <row r="296" spans="7:7" x14ac:dyDescent="0.25">
      <c r="G296" s="984"/>
    </row>
    <row r="297" spans="7:7" x14ac:dyDescent="0.25">
      <c r="G297" s="984"/>
    </row>
    <row r="298" spans="7:7" x14ac:dyDescent="0.25">
      <c r="G298" s="984"/>
    </row>
    <row r="299" spans="7:7" x14ac:dyDescent="0.25">
      <c r="G299" s="984"/>
    </row>
    <row r="300" spans="7:7" x14ac:dyDescent="0.25">
      <c r="G300" s="984"/>
    </row>
    <row r="301" spans="7:7" x14ac:dyDescent="0.25">
      <c r="G301" s="984"/>
    </row>
    <row r="302" spans="7:7" x14ac:dyDescent="0.25">
      <c r="G302" s="984"/>
    </row>
    <row r="303" spans="7:7" x14ac:dyDescent="0.25">
      <c r="G303" s="984"/>
    </row>
    <row r="304" spans="7:7" x14ac:dyDescent="0.25">
      <c r="G304" s="984"/>
    </row>
    <row r="305" spans="7:7" x14ac:dyDescent="0.25">
      <c r="G305" s="984"/>
    </row>
    <row r="306" spans="7:7" x14ac:dyDescent="0.25">
      <c r="G306" s="984"/>
    </row>
    <row r="307" spans="7:7" x14ac:dyDescent="0.25">
      <c r="G307" s="984"/>
    </row>
    <row r="308" spans="7:7" x14ac:dyDescent="0.25">
      <c r="G308" s="984"/>
    </row>
    <row r="309" spans="7:7" x14ac:dyDescent="0.25">
      <c r="G309" s="984"/>
    </row>
    <row r="310" spans="7:7" x14ac:dyDescent="0.25">
      <c r="G310" s="984"/>
    </row>
    <row r="311" spans="7:7" x14ac:dyDescent="0.25">
      <c r="G311" s="984"/>
    </row>
    <row r="312" spans="7:7" x14ac:dyDescent="0.25">
      <c r="G312" s="984"/>
    </row>
    <row r="313" spans="7:7" x14ac:dyDescent="0.25">
      <c r="G313" s="984"/>
    </row>
    <row r="314" spans="7:7" x14ac:dyDescent="0.25">
      <c r="G314" s="984"/>
    </row>
    <row r="315" spans="7:7" x14ac:dyDescent="0.25">
      <c r="G315" s="984"/>
    </row>
    <row r="316" spans="7:7" x14ac:dyDescent="0.25">
      <c r="G316" s="984"/>
    </row>
    <row r="317" spans="7:7" x14ac:dyDescent="0.25">
      <c r="G317" s="984"/>
    </row>
    <row r="318" spans="7:7" x14ac:dyDescent="0.25">
      <c r="G318" s="984"/>
    </row>
    <row r="319" spans="7:7" x14ac:dyDescent="0.25">
      <c r="G319" s="984"/>
    </row>
    <row r="320" spans="7:7" x14ac:dyDescent="0.25">
      <c r="G320" s="984"/>
    </row>
    <row r="321" spans="7:7" x14ac:dyDescent="0.25">
      <c r="G321" s="984"/>
    </row>
    <row r="322" spans="7:7" x14ac:dyDescent="0.25">
      <c r="G322" s="984"/>
    </row>
    <row r="323" spans="7:7" x14ac:dyDescent="0.25">
      <c r="G323" s="984"/>
    </row>
    <row r="324" spans="7:7" x14ac:dyDescent="0.25">
      <c r="G324" s="984"/>
    </row>
    <row r="325" spans="7:7" x14ac:dyDescent="0.25">
      <c r="G325" s="984"/>
    </row>
    <row r="326" spans="7:7" x14ac:dyDescent="0.25">
      <c r="G326" s="984"/>
    </row>
    <row r="327" spans="7:7" x14ac:dyDescent="0.25">
      <c r="G327" s="984"/>
    </row>
    <row r="328" spans="7:7" x14ac:dyDescent="0.25">
      <c r="G328" s="984"/>
    </row>
    <row r="329" spans="7:7" x14ac:dyDescent="0.25">
      <c r="G329" s="984"/>
    </row>
    <row r="330" spans="7:7" x14ac:dyDescent="0.25">
      <c r="G330" s="984"/>
    </row>
    <row r="331" spans="7:7" x14ac:dyDescent="0.25">
      <c r="G331" s="984"/>
    </row>
    <row r="332" spans="7:7" x14ac:dyDescent="0.25">
      <c r="G332" s="984"/>
    </row>
    <row r="333" spans="7:7" x14ac:dyDescent="0.25">
      <c r="G333" s="984"/>
    </row>
    <row r="334" spans="7:7" x14ac:dyDescent="0.25">
      <c r="G334" s="984"/>
    </row>
    <row r="335" spans="7:7" x14ac:dyDescent="0.25">
      <c r="G335" s="984"/>
    </row>
    <row r="336" spans="7:7" x14ac:dyDescent="0.25">
      <c r="G336" s="984"/>
    </row>
    <row r="337" spans="7:7" x14ac:dyDescent="0.25">
      <c r="G337" s="984"/>
    </row>
    <row r="338" spans="7:7" x14ac:dyDescent="0.25">
      <c r="G338" s="984"/>
    </row>
    <row r="339" spans="7:7" x14ac:dyDescent="0.25">
      <c r="G339" s="984"/>
    </row>
    <row r="340" spans="7:7" x14ac:dyDescent="0.25">
      <c r="G340" s="984"/>
    </row>
    <row r="341" spans="7:7" x14ac:dyDescent="0.25">
      <c r="G341" s="984"/>
    </row>
    <row r="342" spans="7:7" x14ac:dyDescent="0.25">
      <c r="G342" s="984"/>
    </row>
    <row r="343" spans="7:7" x14ac:dyDescent="0.25">
      <c r="G343" s="984"/>
    </row>
    <row r="344" spans="7:7" x14ac:dyDescent="0.25">
      <c r="G344" s="984"/>
    </row>
    <row r="345" spans="7:7" x14ac:dyDescent="0.25">
      <c r="G345" s="984"/>
    </row>
    <row r="346" spans="7:7" x14ac:dyDescent="0.25">
      <c r="G346" s="984"/>
    </row>
    <row r="347" spans="7:7" x14ac:dyDescent="0.25">
      <c r="G347" s="984"/>
    </row>
    <row r="348" spans="7:7" x14ac:dyDescent="0.25">
      <c r="G348" s="984"/>
    </row>
    <row r="349" spans="7:7" x14ac:dyDescent="0.25">
      <c r="G349" s="984"/>
    </row>
    <row r="350" spans="7:7" x14ac:dyDescent="0.25">
      <c r="G350" s="984"/>
    </row>
    <row r="351" spans="7:7" x14ac:dyDescent="0.25">
      <c r="G351" s="984"/>
    </row>
    <row r="352" spans="7:7" x14ac:dyDescent="0.25">
      <c r="G352" s="984"/>
    </row>
    <row r="353" spans="7:7" x14ac:dyDescent="0.25">
      <c r="G353" s="984"/>
    </row>
    <row r="354" spans="7:7" x14ac:dyDescent="0.25">
      <c r="G354" s="984"/>
    </row>
    <row r="355" spans="7:7" x14ac:dyDescent="0.25">
      <c r="G355" s="984"/>
    </row>
    <row r="356" spans="7:7" x14ac:dyDescent="0.25">
      <c r="G356" s="984"/>
    </row>
    <row r="357" spans="7:7" x14ac:dyDescent="0.25">
      <c r="G357" s="984"/>
    </row>
    <row r="358" spans="7:7" x14ac:dyDescent="0.25">
      <c r="G358" s="984"/>
    </row>
    <row r="359" spans="7:7" x14ac:dyDescent="0.25">
      <c r="G359" s="984"/>
    </row>
    <row r="360" spans="7:7" x14ac:dyDescent="0.25">
      <c r="G360" s="984"/>
    </row>
    <row r="361" spans="7:7" x14ac:dyDescent="0.25">
      <c r="G361" s="984"/>
    </row>
    <row r="362" spans="7:7" x14ac:dyDescent="0.25">
      <c r="G362" s="984"/>
    </row>
    <row r="363" spans="7:7" x14ac:dyDescent="0.25">
      <c r="G363" s="984"/>
    </row>
    <row r="364" spans="7:7" x14ac:dyDescent="0.25">
      <c r="G364" s="984"/>
    </row>
    <row r="365" spans="7:7" x14ac:dyDescent="0.25">
      <c r="G365" s="984"/>
    </row>
    <row r="366" spans="7:7" x14ac:dyDescent="0.25">
      <c r="G366" s="984"/>
    </row>
    <row r="367" spans="7:7" x14ac:dyDescent="0.25">
      <c r="G367" s="984"/>
    </row>
    <row r="368" spans="7:7" x14ac:dyDescent="0.25">
      <c r="G368" s="984"/>
    </row>
    <row r="369" spans="7:7" x14ac:dyDescent="0.25">
      <c r="G369" s="984"/>
    </row>
    <row r="370" spans="7:7" x14ac:dyDescent="0.25">
      <c r="G370" s="984"/>
    </row>
    <row r="371" spans="7:7" x14ac:dyDescent="0.25">
      <c r="G371" s="984"/>
    </row>
    <row r="372" spans="7:7" x14ac:dyDescent="0.25">
      <c r="G372" s="984"/>
    </row>
    <row r="373" spans="7:7" x14ac:dyDescent="0.25">
      <c r="G373" s="984"/>
    </row>
    <row r="374" spans="7:7" x14ac:dyDescent="0.25">
      <c r="G374" s="984"/>
    </row>
    <row r="375" spans="7:7" x14ac:dyDescent="0.25">
      <c r="G375" s="984"/>
    </row>
    <row r="376" spans="7:7" x14ac:dyDescent="0.25">
      <c r="G376" s="984"/>
    </row>
    <row r="377" spans="7:7" x14ac:dyDescent="0.25">
      <c r="G377" s="984"/>
    </row>
    <row r="378" spans="7:7" x14ac:dyDescent="0.25">
      <c r="G378" s="984"/>
    </row>
    <row r="379" spans="7:7" x14ac:dyDescent="0.25">
      <c r="G379" s="984"/>
    </row>
    <row r="380" spans="7:7" x14ac:dyDescent="0.25">
      <c r="G380" s="984"/>
    </row>
    <row r="381" spans="7:7" x14ac:dyDescent="0.25">
      <c r="G381" s="984"/>
    </row>
    <row r="382" spans="7:7" x14ac:dyDescent="0.25">
      <c r="G382" s="984"/>
    </row>
    <row r="383" spans="7:7" x14ac:dyDescent="0.25">
      <c r="G383" s="984"/>
    </row>
    <row r="384" spans="7:7" x14ac:dyDescent="0.25">
      <c r="G384" s="984"/>
    </row>
    <row r="385" spans="7:7" x14ac:dyDescent="0.25">
      <c r="G385" s="984"/>
    </row>
    <row r="386" spans="7:7" x14ac:dyDescent="0.25">
      <c r="G386" s="984"/>
    </row>
    <row r="387" spans="7:7" x14ac:dyDescent="0.25">
      <c r="G387" s="984"/>
    </row>
    <row r="388" spans="7:7" x14ac:dyDescent="0.25">
      <c r="G388" s="984"/>
    </row>
    <row r="389" spans="7:7" x14ac:dyDescent="0.25">
      <c r="G389" s="984"/>
    </row>
    <row r="390" spans="7:7" x14ac:dyDescent="0.25">
      <c r="G390" s="984"/>
    </row>
    <row r="391" spans="7:7" x14ac:dyDescent="0.25">
      <c r="G391" s="984"/>
    </row>
    <row r="392" spans="7:7" x14ac:dyDescent="0.25">
      <c r="G392" s="984"/>
    </row>
    <row r="393" spans="7:7" x14ac:dyDescent="0.25">
      <c r="G393" s="984"/>
    </row>
    <row r="394" spans="7:7" x14ac:dyDescent="0.25">
      <c r="G394" s="984"/>
    </row>
    <row r="395" spans="7:7" x14ac:dyDescent="0.25">
      <c r="G395" s="984"/>
    </row>
    <row r="396" spans="7:7" x14ac:dyDescent="0.25">
      <c r="G396" s="984"/>
    </row>
    <row r="397" spans="7:7" x14ac:dyDescent="0.25">
      <c r="G397" s="984"/>
    </row>
    <row r="398" spans="7:7" x14ac:dyDescent="0.25">
      <c r="G398" s="984"/>
    </row>
    <row r="399" spans="7:7" x14ac:dyDescent="0.25">
      <c r="G399" s="984"/>
    </row>
    <row r="400" spans="7:7" x14ac:dyDescent="0.25">
      <c r="G400" s="984"/>
    </row>
    <row r="401" spans="7:7" x14ac:dyDescent="0.25">
      <c r="G401" s="984"/>
    </row>
    <row r="402" spans="7:7" x14ac:dyDescent="0.25">
      <c r="G402" s="984"/>
    </row>
    <row r="403" spans="7:7" x14ac:dyDescent="0.25">
      <c r="G403" s="984"/>
    </row>
    <row r="404" spans="7:7" x14ac:dyDescent="0.25">
      <c r="G404" s="984"/>
    </row>
    <row r="405" spans="7:7" x14ac:dyDescent="0.25">
      <c r="G405" s="984"/>
    </row>
    <row r="406" spans="7:7" x14ac:dyDescent="0.25">
      <c r="G406" s="984"/>
    </row>
    <row r="407" spans="7:7" x14ac:dyDescent="0.25">
      <c r="G407" s="984"/>
    </row>
    <row r="408" spans="7:7" x14ac:dyDescent="0.25">
      <c r="G408" s="984"/>
    </row>
    <row r="409" spans="7:7" x14ac:dyDescent="0.25">
      <c r="G409" s="984"/>
    </row>
    <row r="410" spans="7:7" x14ac:dyDescent="0.25">
      <c r="G410" s="984"/>
    </row>
    <row r="411" spans="7:7" x14ac:dyDescent="0.25">
      <c r="G411" s="984"/>
    </row>
    <row r="412" spans="7:7" x14ac:dyDescent="0.25">
      <c r="G412" s="984"/>
    </row>
    <row r="413" spans="7:7" x14ac:dyDescent="0.25">
      <c r="G413" s="984"/>
    </row>
    <row r="414" spans="7:7" x14ac:dyDescent="0.25">
      <c r="G414" s="984"/>
    </row>
    <row r="415" spans="7:7" x14ac:dyDescent="0.25">
      <c r="G415" s="984"/>
    </row>
    <row r="416" spans="7:7" x14ac:dyDescent="0.25">
      <c r="G416" s="984"/>
    </row>
    <row r="417" spans="7:7" x14ac:dyDescent="0.25">
      <c r="G417" s="984"/>
    </row>
    <row r="418" spans="7:7" x14ac:dyDescent="0.25">
      <c r="G418" s="984"/>
    </row>
    <row r="419" spans="7:7" x14ac:dyDescent="0.25">
      <c r="G419" s="984"/>
    </row>
    <row r="420" spans="7:7" x14ac:dyDescent="0.25">
      <c r="G420" s="984"/>
    </row>
    <row r="421" spans="7:7" x14ac:dyDescent="0.25">
      <c r="G421" s="984"/>
    </row>
    <row r="422" spans="7:7" x14ac:dyDescent="0.25">
      <c r="G422" s="984"/>
    </row>
    <row r="423" spans="7:7" x14ac:dyDescent="0.25">
      <c r="G423" s="984"/>
    </row>
    <row r="424" spans="7:7" x14ac:dyDescent="0.25">
      <c r="G424" s="984"/>
    </row>
    <row r="425" spans="7:7" x14ac:dyDescent="0.25">
      <c r="G425" s="984"/>
    </row>
    <row r="426" spans="7:7" x14ac:dyDescent="0.25">
      <c r="G426" s="984"/>
    </row>
    <row r="427" spans="7:7" x14ac:dyDescent="0.25">
      <c r="G427" s="984"/>
    </row>
    <row r="428" spans="7:7" x14ac:dyDescent="0.25">
      <c r="G428" s="984"/>
    </row>
    <row r="429" spans="7:7" x14ac:dyDescent="0.25">
      <c r="G429" s="984"/>
    </row>
    <row r="430" spans="7:7" x14ac:dyDescent="0.25">
      <c r="G430" s="984"/>
    </row>
    <row r="431" spans="7:7" x14ac:dyDescent="0.25">
      <c r="G431" s="984"/>
    </row>
    <row r="432" spans="7:7" x14ac:dyDescent="0.25">
      <c r="G432" s="984"/>
    </row>
    <row r="433" spans="7:7" x14ac:dyDescent="0.25">
      <c r="G433" s="984"/>
    </row>
    <row r="434" spans="7:7" x14ac:dyDescent="0.25">
      <c r="G434" s="984"/>
    </row>
    <row r="435" spans="7:7" x14ac:dyDescent="0.25">
      <c r="G435" s="984"/>
    </row>
    <row r="436" spans="7:7" x14ac:dyDescent="0.25">
      <c r="G436" s="984"/>
    </row>
    <row r="437" spans="7:7" x14ac:dyDescent="0.25">
      <c r="G437" s="984"/>
    </row>
    <row r="438" spans="7:7" x14ac:dyDescent="0.25">
      <c r="G438" s="984"/>
    </row>
    <row r="439" spans="7:7" x14ac:dyDescent="0.25">
      <c r="G439" s="984"/>
    </row>
    <row r="440" spans="7:7" x14ac:dyDescent="0.25">
      <c r="G440" s="984"/>
    </row>
    <row r="441" spans="7:7" x14ac:dyDescent="0.25">
      <c r="G441" s="984"/>
    </row>
    <row r="442" spans="7:7" x14ac:dyDescent="0.25">
      <c r="G442" s="984"/>
    </row>
    <row r="443" spans="7:7" x14ac:dyDescent="0.25">
      <c r="G443" s="984"/>
    </row>
    <row r="444" spans="7:7" x14ac:dyDescent="0.25">
      <c r="G444" s="984"/>
    </row>
    <row r="445" spans="7:7" x14ac:dyDescent="0.25">
      <c r="G445" s="984"/>
    </row>
    <row r="446" spans="7:7" x14ac:dyDescent="0.25">
      <c r="G446" s="984"/>
    </row>
    <row r="447" spans="7:7" x14ac:dyDescent="0.25">
      <c r="G447" s="984"/>
    </row>
    <row r="448" spans="7:7" x14ac:dyDescent="0.25">
      <c r="G448" s="984"/>
    </row>
    <row r="449" spans="7:7" x14ac:dyDescent="0.25">
      <c r="G449" s="984"/>
    </row>
    <row r="450" spans="7:7" x14ac:dyDescent="0.25">
      <c r="G450" s="984"/>
    </row>
    <row r="451" spans="7:7" x14ac:dyDescent="0.25">
      <c r="G451" s="984"/>
    </row>
    <row r="452" spans="7:7" x14ac:dyDescent="0.25">
      <c r="G452" s="984"/>
    </row>
    <row r="453" spans="7:7" x14ac:dyDescent="0.25">
      <c r="G453" s="984"/>
    </row>
    <row r="454" spans="7:7" x14ac:dyDescent="0.25">
      <c r="G454" s="984"/>
    </row>
    <row r="455" spans="7:7" x14ac:dyDescent="0.25">
      <c r="G455" s="984"/>
    </row>
    <row r="456" spans="7:7" x14ac:dyDescent="0.25">
      <c r="G456" s="984"/>
    </row>
    <row r="457" spans="7:7" x14ac:dyDescent="0.25">
      <c r="G457" s="984"/>
    </row>
    <row r="458" spans="7:7" x14ac:dyDescent="0.25">
      <c r="G458" s="984"/>
    </row>
    <row r="459" spans="7:7" x14ac:dyDescent="0.25">
      <c r="G459" s="984"/>
    </row>
    <row r="460" spans="7:7" x14ac:dyDescent="0.25">
      <c r="G460" s="984"/>
    </row>
    <row r="461" spans="7:7" x14ac:dyDescent="0.25">
      <c r="G461" s="984"/>
    </row>
    <row r="462" spans="7:7" x14ac:dyDescent="0.25">
      <c r="G462" s="984"/>
    </row>
    <row r="463" spans="7:7" x14ac:dyDescent="0.25">
      <c r="G463" s="984"/>
    </row>
    <row r="464" spans="7:7" x14ac:dyDescent="0.25">
      <c r="G464" s="984"/>
    </row>
    <row r="465" spans="7:7" x14ac:dyDescent="0.25">
      <c r="G465" s="984"/>
    </row>
    <row r="466" spans="7:7" x14ac:dyDescent="0.25">
      <c r="G466" s="984"/>
    </row>
    <row r="467" spans="7:7" x14ac:dyDescent="0.25">
      <c r="G467" s="984"/>
    </row>
    <row r="468" spans="7:7" x14ac:dyDescent="0.25">
      <c r="G468" s="984"/>
    </row>
    <row r="469" spans="7:7" x14ac:dyDescent="0.25">
      <c r="G469" s="984"/>
    </row>
    <row r="470" spans="7:7" x14ac:dyDescent="0.25">
      <c r="G470" s="984"/>
    </row>
    <row r="471" spans="7:7" x14ac:dyDescent="0.25">
      <c r="G471" s="984"/>
    </row>
    <row r="472" spans="7:7" x14ac:dyDescent="0.25">
      <c r="G472" s="984"/>
    </row>
    <row r="473" spans="7:7" x14ac:dyDescent="0.25">
      <c r="G473" s="984"/>
    </row>
    <row r="474" spans="7:7" x14ac:dyDescent="0.25">
      <c r="G474" s="984"/>
    </row>
    <row r="475" spans="7:7" x14ac:dyDescent="0.25">
      <c r="G475" s="984"/>
    </row>
    <row r="476" spans="7:7" x14ac:dyDescent="0.25">
      <c r="G476" s="984"/>
    </row>
    <row r="477" spans="7:7" x14ac:dyDescent="0.25">
      <c r="G477" s="984"/>
    </row>
    <row r="478" spans="7:7" x14ac:dyDescent="0.25">
      <c r="G478" s="984"/>
    </row>
    <row r="479" spans="7:7" x14ac:dyDescent="0.25">
      <c r="G479" s="984"/>
    </row>
    <row r="480" spans="7:7" x14ac:dyDescent="0.25">
      <c r="G480" s="984"/>
    </row>
    <row r="481" spans="7:7" x14ac:dyDescent="0.25">
      <c r="G481" s="984"/>
    </row>
  </sheetData>
  <mergeCells count="15">
    <mergeCell ref="B14:G14"/>
    <mergeCell ref="B19:G19"/>
    <mergeCell ref="A1:G1"/>
    <mergeCell ref="A2:G2"/>
    <mergeCell ref="A3:G3"/>
    <mergeCell ref="A4:G4"/>
    <mergeCell ref="B8:G8"/>
    <mergeCell ref="B12:G12"/>
    <mergeCell ref="A20:A21"/>
    <mergeCell ref="G20:G21"/>
    <mergeCell ref="F20:F21"/>
    <mergeCell ref="E20:E21"/>
    <mergeCell ref="D20:D21"/>
    <mergeCell ref="C20:C21"/>
    <mergeCell ref="B20:B21"/>
  </mergeCells>
  <pageMargins left="0.23622047244094491" right="0.23622047244094491" top="0.74803149606299213" bottom="0.55118110236220474" header="0.31496062992125984" footer="0.31496062992125984"/>
  <pageSetup paperSize="9" scale="62" firstPageNumber="139" orientation="landscape" useFirstPageNumber="1" r:id="rId1"/>
  <headerFooter>
    <oddFooter>&amp;R&amp;"Times New Roman,обычный"&amp;14&amp;P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M56"/>
  <sheetViews>
    <sheetView zoomScale="80" zoomScaleNormal="80" zoomScaleSheetLayoutView="80" zoomScalePageLayoutView="40" workbookViewId="0">
      <selection activeCell="P56" sqref="P56"/>
    </sheetView>
  </sheetViews>
  <sheetFormatPr defaultRowHeight="15" x14ac:dyDescent="0.25"/>
  <cols>
    <col min="1" max="1" width="8.7109375" style="74" customWidth="1"/>
    <col min="2" max="2" width="44.5703125" style="74" customWidth="1"/>
    <col min="3" max="3" width="15.7109375" style="75" customWidth="1"/>
    <col min="4" max="5" width="17.7109375" style="75" customWidth="1"/>
    <col min="6" max="6" width="13.7109375" style="75" customWidth="1"/>
    <col min="7" max="7" width="35.7109375" style="75" customWidth="1"/>
    <col min="8" max="8" width="17.7109375" style="75" customWidth="1"/>
    <col min="9" max="9" width="13.7109375" style="75" customWidth="1"/>
    <col min="10" max="10" width="30.7109375" style="460" customWidth="1"/>
    <col min="11" max="11" width="9.140625" style="74" customWidth="1"/>
    <col min="12" max="12" width="9.140625" style="74"/>
    <col min="13" max="13" width="14.85546875" style="74" bestFit="1" customWidth="1"/>
    <col min="14" max="16384" width="9.140625" style="74"/>
  </cols>
  <sheetData>
    <row r="1" spans="1:10" ht="18.75" x14ac:dyDescent="0.3">
      <c r="J1" s="1763" t="s">
        <v>2415</v>
      </c>
    </row>
    <row r="2" spans="1:10" ht="45" customHeight="1" x14ac:dyDescent="0.25">
      <c r="A2" s="2359" t="s">
        <v>2342</v>
      </c>
      <c r="B2" s="2359"/>
      <c r="C2" s="2359"/>
      <c r="D2" s="2359"/>
      <c r="E2" s="2359"/>
      <c r="F2" s="2359"/>
      <c r="G2" s="2359"/>
      <c r="H2" s="2359"/>
      <c r="I2" s="2359"/>
      <c r="J2" s="2359"/>
    </row>
    <row r="3" spans="1:10" ht="29.1" customHeight="1" x14ac:dyDescent="0.25">
      <c r="A3" s="2359" t="s">
        <v>358</v>
      </c>
      <c r="B3" s="2359"/>
      <c r="C3" s="2359"/>
      <c r="D3" s="2359"/>
      <c r="E3" s="2359"/>
      <c r="F3" s="2359"/>
      <c r="G3" s="2359"/>
      <c r="H3" s="2359"/>
      <c r="I3" s="2359"/>
      <c r="J3" s="2359"/>
    </row>
    <row r="4" spans="1:10" ht="27" customHeight="1" x14ac:dyDescent="0.25">
      <c r="A4" s="2359" t="s">
        <v>1635</v>
      </c>
      <c r="B4" s="2359"/>
      <c r="C4" s="2359"/>
      <c r="D4" s="2359"/>
      <c r="E4" s="2359"/>
      <c r="F4" s="2359"/>
      <c r="G4" s="2359"/>
      <c r="H4" s="2359"/>
      <c r="I4" s="2359"/>
      <c r="J4" s="2359"/>
    </row>
    <row r="5" spans="1:10" ht="14.25" customHeight="1" x14ac:dyDescent="0.3">
      <c r="A5" s="157"/>
      <c r="B5" s="158"/>
      <c r="C5" s="159"/>
      <c r="D5" s="159"/>
      <c r="E5" s="159"/>
      <c r="F5" s="159"/>
      <c r="G5" s="160"/>
      <c r="H5" s="160"/>
      <c r="I5" s="160"/>
      <c r="J5" s="453"/>
    </row>
    <row r="6" spans="1:10" ht="111.6" customHeight="1" x14ac:dyDescent="0.25">
      <c r="A6" s="288" t="s">
        <v>1</v>
      </c>
      <c r="B6" s="100" t="s">
        <v>2</v>
      </c>
      <c r="C6" s="100" t="s">
        <v>3</v>
      </c>
      <c r="D6" s="101" t="s">
        <v>1225</v>
      </c>
      <c r="E6" s="102" t="s">
        <v>1636</v>
      </c>
      <c r="F6" s="102" t="s">
        <v>4</v>
      </c>
      <c r="G6" s="100" t="s">
        <v>5</v>
      </c>
      <c r="H6" s="100" t="s">
        <v>1637</v>
      </c>
      <c r="I6" s="100" t="s">
        <v>6</v>
      </c>
      <c r="J6" s="100" t="s">
        <v>7</v>
      </c>
    </row>
    <row r="7" spans="1:10" ht="18.75" x14ac:dyDescent="0.25">
      <c r="A7" s="100">
        <v>1</v>
      </c>
      <c r="B7" s="100">
        <v>2</v>
      </c>
      <c r="C7" s="100">
        <v>3</v>
      </c>
      <c r="D7" s="100">
        <v>4</v>
      </c>
      <c r="E7" s="100">
        <v>5</v>
      </c>
      <c r="F7" s="100">
        <v>6</v>
      </c>
      <c r="G7" s="100">
        <v>7</v>
      </c>
      <c r="H7" s="100">
        <v>8</v>
      </c>
      <c r="I7" s="100">
        <v>9</v>
      </c>
      <c r="J7" s="100">
        <v>10</v>
      </c>
    </row>
    <row r="8" spans="1:10" ht="30" customHeight="1" x14ac:dyDescent="0.25">
      <c r="A8" s="2357" t="s">
        <v>1633</v>
      </c>
      <c r="B8" s="2357"/>
      <c r="C8" s="2357"/>
      <c r="D8" s="2357"/>
      <c r="E8" s="2357"/>
      <c r="F8" s="2357"/>
      <c r="G8" s="2357"/>
      <c r="H8" s="2357"/>
      <c r="I8" s="2357"/>
      <c r="J8" s="2357"/>
    </row>
    <row r="9" spans="1:10" ht="95.1" customHeight="1" x14ac:dyDescent="0.25">
      <c r="A9" s="161" t="s">
        <v>9</v>
      </c>
      <c r="B9" s="138" t="s">
        <v>359</v>
      </c>
      <c r="C9" s="162" t="s">
        <v>19</v>
      </c>
      <c r="D9" s="1091">
        <f>D10+D11</f>
        <v>211954.49</v>
      </c>
      <c r="E9" s="1091">
        <f>E10+E11</f>
        <v>209584.61300000001</v>
      </c>
      <c r="F9" s="447">
        <f>E9/D9*100</f>
        <v>98.881893466847544</v>
      </c>
      <c r="G9" s="154"/>
      <c r="H9" s="1091">
        <f>H10+H11</f>
        <v>209584.61300000001</v>
      </c>
      <c r="I9" s="640">
        <f t="shared" ref="I9:I18" si="0">H9/D9*100</f>
        <v>98.881893466847544</v>
      </c>
      <c r="J9" s="454"/>
    </row>
    <row r="10" spans="1:10" ht="397.5" customHeight="1" x14ac:dyDescent="0.25">
      <c r="A10" s="156" t="s">
        <v>21</v>
      </c>
      <c r="B10" s="137" t="s">
        <v>1230</v>
      </c>
      <c r="C10" s="163" t="s">
        <v>19</v>
      </c>
      <c r="D10" s="1089">
        <v>154765.49</v>
      </c>
      <c r="E10" s="1089">
        <v>153016.592</v>
      </c>
      <c r="F10" s="153">
        <f>E10/D10*100</f>
        <v>98.869969009241018</v>
      </c>
      <c r="G10" s="599" t="s">
        <v>1984</v>
      </c>
      <c r="H10" s="1089">
        <f t="shared" ref="H10:H11" si="1">E10</f>
        <v>153016.592</v>
      </c>
      <c r="I10" s="643">
        <f t="shared" si="0"/>
        <v>98.869969009241018</v>
      </c>
      <c r="J10" s="1130"/>
    </row>
    <row r="11" spans="1:10" ht="126" customHeight="1" x14ac:dyDescent="0.25">
      <c r="A11" s="164" t="s">
        <v>26</v>
      </c>
      <c r="B11" s="121" t="s">
        <v>360</v>
      </c>
      <c r="C11" s="163" t="s">
        <v>19</v>
      </c>
      <c r="D11" s="540">
        <v>57189</v>
      </c>
      <c r="E11" s="540">
        <v>56568.021000000001</v>
      </c>
      <c r="F11" s="153">
        <f t="shared" ref="F11:F18" si="2">E11/D11*100</f>
        <v>98.914163562922937</v>
      </c>
      <c r="G11" s="550" t="s">
        <v>908</v>
      </c>
      <c r="H11" s="643">
        <f t="shared" si="1"/>
        <v>56568.021000000001</v>
      </c>
      <c r="I11" s="642">
        <f t="shared" si="0"/>
        <v>98.914163562922937</v>
      </c>
      <c r="J11" s="456"/>
    </row>
    <row r="12" spans="1:10" s="76" customFormat="1" ht="73.5" customHeight="1" x14ac:dyDescent="0.25">
      <c r="A12" s="165" t="s">
        <v>12</v>
      </c>
      <c r="B12" s="136" t="s">
        <v>361</v>
      </c>
      <c r="C12" s="162" t="s">
        <v>16</v>
      </c>
      <c r="D12" s="541">
        <f>D13</f>
        <v>14436</v>
      </c>
      <c r="E12" s="541">
        <f>E13</f>
        <v>13976.331</v>
      </c>
      <c r="F12" s="447">
        <f t="shared" si="2"/>
        <v>96.815814630091438</v>
      </c>
      <c r="G12" s="166"/>
      <c r="H12" s="541">
        <f>H13</f>
        <v>13976.331</v>
      </c>
      <c r="I12" s="641">
        <f t="shared" si="0"/>
        <v>96.815814630091438</v>
      </c>
      <c r="J12" s="455"/>
    </row>
    <row r="13" spans="1:10" s="76" customFormat="1" ht="147.75" customHeight="1" x14ac:dyDescent="0.25">
      <c r="A13" s="164" t="s">
        <v>13</v>
      </c>
      <c r="B13" s="121" t="s">
        <v>1231</v>
      </c>
      <c r="C13" s="163" t="s">
        <v>16</v>
      </c>
      <c r="D13" s="540">
        <v>14436</v>
      </c>
      <c r="E13" s="540">
        <v>13976.331</v>
      </c>
      <c r="F13" s="153">
        <f t="shared" si="2"/>
        <v>96.815814630091438</v>
      </c>
      <c r="G13" s="1093" t="s">
        <v>1985</v>
      </c>
      <c r="H13" s="643">
        <f>E13</f>
        <v>13976.331</v>
      </c>
      <c r="I13" s="643">
        <f t="shared" si="0"/>
        <v>96.815814630091438</v>
      </c>
      <c r="J13" s="456" t="s">
        <v>1979</v>
      </c>
    </row>
    <row r="14" spans="1:10" s="76" customFormat="1" ht="90.75" customHeight="1" x14ac:dyDescent="0.25">
      <c r="A14" s="165" t="s">
        <v>14</v>
      </c>
      <c r="B14" s="136" t="s">
        <v>1465</v>
      </c>
      <c r="C14" s="162" t="s">
        <v>19</v>
      </c>
      <c r="D14" s="541">
        <f>D15</f>
        <v>98124.312999999995</v>
      </c>
      <c r="E14" s="541">
        <f>E15</f>
        <v>97479.164000000004</v>
      </c>
      <c r="F14" s="447">
        <f t="shared" si="2"/>
        <v>99.342518708895327</v>
      </c>
      <c r="G14" s="166"/>
      <c r="H14" s="541">
        <f>H15</f>
        <v>97479.164000000004</v>
      </c>
      <c r="I14" s="641">
        <f t="shared" si="0"/>
        <v>99.342518708895327</v>
      </c>
      <c r="J14" s="457"/>
    </row>
    <row r="15" spans="1:10" ht="321" customHeight="1" x14ac:dyDescent="0.25">
      <c r="A15" s="561" t="s">
        <v>17</v>
      </c>
      <c r="B15" s="555" t="s">
        <v>1466</v>
      </c>
      <c r="C15" s="556" t="s">
        <v>19</v>
      </c>
      <c r="D15" s="540">
        <v>98124.312999999995</v>
      </c>
      <c r="E15" s="540">
        <v>97479.164000000004</v>
      </c>
      <c r="F15" s="153">
        <f t="shared" si="2"/>
        <v>99.342518708895327</v>
      </c>
      <c r="G15" s="550" t="s">
        <v>1986</v>
      </c>
      <c r="H15" s="643">
        <f>E15</f>
        <v>97479.164000000004</v>
      </c>
      <c r="I15" s="643">
        <f t="shared" si="0"/>
        <v>99.342518708895327</v>
      </c>
      <c r="J15" s="1094"/>
    </row>
    <row r="16" spans="1:10" ht="30.75" customHeight="1" x14ac:dyDescent="0.25">
      <c r="A16" s="3096"/>
      <c r="B16" s="3099" t="s">
        <v>39</v>
      </c>
      <c r="C16" s="279" t="s">
        <v>15</v>
      </c>
      <c r="D16" s="541">
        <f>D17+D18</f>
        <v>324514.80299999996</v>
      </c>
      <c r="E16" s="541">
        <f>E17+E18</f>
        <v>321040.10800000001</v>
      </c>
      <c r="F16" s="447">
        <f t="shared" si="2"/>
        <v>98.929264561160878</v>
      </c>
      <c r="G16" s="3095"/>
      <c r="H16" s="541">
        <f>H17+H18</f>
        <v>321040.10800000001</v>
      </c>
      <c r="I16" s="641">
        <f t="shared" si="0"/>
        <v>98.929264561160878</v>
      </c>
      <c r="J16" s="3079"/>
    </row>
    <row r="17" spans="1:10" ht="76.5" customHeight="1" x14ac:dyDescent="0.25">
      <c r="A17" s="3097"/>
      <c r="B17" s="3100"/>
      <c r="C17" s="279" t="s">
        <v>16</v>
      </c>
      <c r="D17" s="541">
        <f>D12</f>
        <v>14436</v>
      </c>
      <c r="E17" s="541">
        <f>E12</f>
        <v>13976.331</v>
      </c>
      <c r="F17" s="447">
        <f t="shared" si="2"/>
        <v>96.815814630091438</v>
      </c>
      <c r="G17" s="3095"/>
      <c r="H17" s="541">
        <f>H12</f>
        <v>13976.331</v>
      </c>
      <c r="I17" s="641">
        <f t="shared" si="0"/>
        <v>96.815814630091438</v>
      </c>
      <c r="J17" s="3079"/>
    </row>
    <row r="18" spans="1:10" ht="98.25" customHeight="1" x14ac:dyDescent="0.25">
      <c r="A18" s="3098"/>
      <c r="B18" s="3101"/>
      <c r="C18" s="279" t="s">
        <v>19</v>
      </c>
      <c r="D18" s="541">
        <f>D9+D14</f>
        <v>310078.80299999996</v>
      </c>
      <c r="E18" s="541">
        <f>E9+E14</f>
        <v>307063.777</v>
      </c>
      <c r="F18" s="447">
        <f t="shared" si="2"/>
        <v>99.027658140179298</v>
      </c>
      <c r="G18" s="342"/>
      <c r="H18" s="541">
        <f>H9+H14</f>
        <v>307063.777</v>
      </c>
      <c r="I18" s="641">
        <f t="shared" si="0"/>
        <v>99.027658140179298</v>
      </c>
      <c r="J18" s="458"/>
    </row>
    <row r="19" spans="1:10" ht="32.450000000000003" customHeight="1" x14ac:dyDescent="0.25">
      <c r="A19" s="3094" t="s">
        <v>1232</v>
      </c>
      <c r="B19" s="3094"/>
      <c r="C19" s="3094"/>
      <c r="D19" s="3094"/>
      <c r="E19" s="3094"/>
      <c r="F19" s="3094"/>
      <c r="G19" s="3094"/>
      <c r="H19" s="3094"/>
      <c r="I19" s="3094"/>
      <c r="J19" s="3094"/>
    </row>
    <row r="20" spans="1:10" ht="101.25" customHeight="1" x14ac:dyDescent="0.25">
      <c r="A20" s="165" t="s">
        <v>12</v>
      </c>
      <c r="B20" s="136" t="s">
        <v>1233</v>
      </c>
      <c r="C20" s="162" t="s">
        <v>19</v>
      </c>
      <c r="D20" s="541">
        <f>D22+D21</f>
        <v>57567.979999999996</v>
      </c>
      <c r="E20" s="541">
        <f>E22+E21</f>
        <v>55481.17</v>
      </c>
      <c r="F20" s="447">
        <f t="shared" ref="F20:F56" si="3">E20/D20*100</f>
        <v>96.375050852922058</v>
      </c>
      <c r="G20" s="166"/>
      <c r="H20" s="541">
        <f>E20</f>
        <v>55481.17</v>
      </c>
      <c r="I20" s="640">
        <f t="shared" ref="I20:I56" si="4">H20/D20*100</f>
        <v>96.375050852922058</v>
      </c>
      <c r="J20" s="455"/>
    </row>
    <row r="21" spans="1:10" ht="98.25" customHeight="1" x14ac:dyDescent="0.25">
      <c r="A21" s="341" t="s">
        <v>66</v>
      </c>
      <c r="B21" s="339" t="s">
        <v>1234</v>
      </c>
      <c r="C21" s="340" t="s">
        <v>19</v>
      </c>
      <c r="D21" s="540">
        <v>364.88400000000001</v>
      </c>
      <c r="E21" s="540">
        <v>364.88299999999998</v>
      </c>
      <c r="F21" s="153">
        <f t="shared" si="3"/>
        <v>99.999725940298816</v>
      </c>
      <c r="G21" s="548" t="s">
        <v>1575</v>
      </c>
      <c r="H21" s="540">
        <f>E21</f>
        <v>364.88299999999998</v>
      </c>
      <c r="I21" s="642">
        <f t="shared" si="4"/>
        <v>99.999725940298816</v>
      </c>
      <c r="J21" s="456"/>
    </row>
    <row r="22" spans="1:10" ht="115.5" customHeight="1" x14ac:dyDescent="0.25">
      <c r="A22" s="164" t="s">
        <v>22</v>
      </c>
      <c r="B22" s="121" t="s">
        <v>1467</v>
      </c>
      <c r="C22" s="163" t="s">
        <v>19</v>
      </c>
      <c r="D22" s="540">
        <v>57203.095999999998</v>
      </c>
      <c r="E22" s="540">
        <v>55116.286999999997</v>
      </c>
      <c r="F22" s="153">
        <f t="shared" si="3"/>
        <v>96.351929972461619</v>
      </c>
      <c r="G22" s="548" t="s">
        <v>1575</v>
      </c>
      <c r="H22" s="643">
        <f>E22</f>
        <v>55116.286999999997</v>
      </c>
      <c r="I22" s="642">
        <f t="shared" si="4"/>
        <v>96.351929972461619</v>
      </c>
      <c r="J22" s="450" t="s">
        <v>1235</v>
      </c>
    </row>
    <row r="23" spans="1:10" ht="98.25" customHeight="1" x14ac:dyDescent="0.3">
      <c r="A23" s="167"/>
      <c r="B23" s="168" t="s">
        <v>70</v>
      </c>
      <c r="C23" s="162" t="s">
        <v>19</v>
      </c>
      <c r="D23" s="640">
        <f>D20</f>
        <v>57567.979999999996</v>
      </c>
      <c r="E23" s="641">
        <f>E20</f>
        <v>55481.17</v>
      </c>
      <c r="F23" s="447">
        <f t="shared" si="3"/>
        <v>96.375050852922058</v>
      </c>
      <c r="G23" s="169"/>
      <c r="H23" s="641">
        <f>H20</f>
        <v>55481.17</v>
      </c>
      <c r="I23" s="640">
        <f t="shared" si="4"/>
        <v>96.375050852922058</v>
      </c>
      <c r="J23" s="459"/>
    </row>
    <row r="24" spans="1:10" ht="33" customHeight="1" x14ac:dyDescent="0.25">
      <c r="A24" s="3077" t="s">
        <v>1001</v>
      </c>
      <c r="B24" s="3077"/>
      <c r="C24" s="3077"/>
      <c r="D24" s="3077"/>
      <c r="E24" s="3077"/>
      <c r="F24" s="3077"/>
      <c r="G24" s="3077"/>
      <c r="H24" s="3077"/>
      <c r="I24" s="3077"/>
      <c r="J24" s="3077"/>
    </row>
    <row r="25" spans="1:10" ht="34.5" customHeight="1" x14ac:dyDescent="0.25">
      <c r="A25" s="3083" t="s">
        <v>9</v>
      </c>
      <c r="B25" s="3084" t="s">
        <v>362</v>
      </c>
      <c r="C25" s="170" t="s">
        <v>15</v>
      </c>
      <c r="D25" s="640">
        <f>D26+D27</f>
        <v>1318378.5279999999</v>
      </c>
      <c r="E25" s="641">
        <f>E26+E27</f>
        <v>1295394.861</v>
      </c>
      <c r="F25" s="447">
        <f t="shared" si="3"/>
        <v>98.256671622613084</v>
      </c>
      <c r="G25" s="169"/>
      <c r="H25" s="641">
        <f>H26+H27</f>
        <v>1295394.861</v>
      </c>
      <c r="I25" s="640">
        <f t="shared" si="4"/>
        <v>98.256671622613084</v>
      </c>
      <c r="J25" s="459"/>
    </row>
    <row r="26" spans="1:10" ht="93.75" hidden="1" customHeight="1" x14ac:dyDescent="0.25">
      <c r="A26" s="3083"/>
      <c r="B26" s="3084"/>
      <c r="C26" s="171" t="s">
        <v>16</v>
      </c>
      <c r="D26" s="640">
        <f>D29+D32</f>
        <v>0</v>
      </c>
      <c r="E26" s="641">
        <f>E29+E32</f>
        <v>0</v>
      </c>
      <c r="F26" s="447">
        <v>0</v>
      </c>
      <c r="G26" s="169"/>
      <c r="H26" s="641">
        <f>H29+H32</f>
        <v>0</v>
      </c>
      <c r="I26" s="640">
        <v>0</v>
      </c>
      <c r="J26" s="3085"/>
    </row>
    <row r="27" spans="1:10" ht="98.25" customHeight="1" x14ac:dyDescent="0.25">
      <c r="A27" s="3083"/>
      <c r="B27" s="3084"/>
      <c r="C27" s="171" t="s">
        <v>19</v>
      </c>
      <c r="D27" s="640">
        <f>D30+D33+D34+D41+D42+D43+D45+D46+D47+D44+D48+D49</f>
        <v>1318378.5279999999</v>
      </c>
      <c r="E27" s="640">
        <f>E30+E33+E34+E41+E42+E43+E45+E46+E47+E44+E48+E49</f>
        <v>1295394.861</v>
      </c>
      <c r="F27" s="447">
        <f t="shared" si="3"/>
        <v>98.256671622613084</v>
      </c>
      <c r="G27" s="172"/>
      <c r="H27" s="640">
        <f>H30+H33+H34+H41+H42+H43+H45+H46+H47+H44+H48+H49</f>
        <v>1295394.861</v>
      </c>
      <c r="I27" s="640">
        <f t="shared" si="4"/>
        <v>98.256671622613084</v>
      </c>
      <c r="J27" s="3085"/>
    </row>
    <row r="28" spans="1:10" ht="27.75" customHeight="1" x14ac:dyDescent="0.25">
      <c r="A28" s="3076" t="s">
        <v>21</v>
      </c>
      <c r="B28" s="3082" t="s">
        <v>363</v>
      </c>
      <c r="C28" s="173" t="s">
        <v>15</v>
      </c>
      <c r="D28" s="642">
        <f>D29+D30</f>
        <v>6370.1319999999996</v>
      </c>
      <c r="E28" s="643">
        <f>E29+E30</f>
        <v>6369.91</v>
      </c>
      <c r="F28" s="153">
        <f t="shared" si="3"/>
        <v>99.996514985874711</v>
      </c>
      <c r="G28" s="3086" t="s">
        <v>631</v>
      </c>
      <c r="H28" s="643">
        <f>H29+H30</f>
        <v>6369.91</v>
      </c>
      <c r="I28" s="642">
        <f t="shared" si="4"/>
        <v>99.996514985874711</v>
      </c>
      <c r="J28" s="3087"/>
    </row>
    <row r="29" spans="1:10" ht="78.75" hidden="1" customHeight="1" x14ac:dyDescent="0.25">
      <c r="A29" s="3076"/>
      <c r="B29" s="3082"/>
      <c r="C29" s="173" t="s">
        <v>16</v>
      </c>
      <c r="D29" s="642">
        <v>0</v>
      </c>
      <c r="E29" s="643">
        <v>0</v>
      </c>
      <c r="F29" s="153">
        <v>0</v>
      </c>
      <c r="G29" s="3086"/>
      <c r="H29" s="643">
        <v>0</v>
      </c>
      <c r="I29" s="642">
        <v>0</v>
      </c>
      <c r="J29" s="3087"/>
    </row>
    <row r="30" spans="1:10" ht="93" customHeight="1" x14ac:dyDescent="0.25">
      <c r="A30" s="3076"/>
      <c r="B30" s="3082"/>
      <c r="C30" s="173" t="s">
        <v>19</v>
      </c>
      <c r="D30" s="642">
        <v>6370.1319999999996</v>
      </c>
      <c r="E30" s="643">
        <v>6369.91</v>
      </c>
      <c r="F30" s="153">
        <f>E30/D30*100</f>
        <v>99.996514985874711</v>
      </c>
      <c r="G30" s="3086"/>
      <c r="H30" s="643">
        <f>E30</f>
        <v>6369.91</v>
      </c>
      <c r="I30" s="642">
        <f t="shared" si="4"/>
        <v>99.996514985874711</v>
      </c>
      <c r="J30" s="3087"/>
    </row>
    <row r="31" spans="1:10" ht="35.25" customHeight="1" x14ac:dyDescent="0.25">
      <c r="A31" s="3076" t="s">
        <v>26</v>
      </c>
      <c r="B31" s="3082" t="s">
        <v>1245</v>
      </c>
      <c r="C31" s="173" t="s">
        <v>15</v>
      </c>
      <c r="D31" s="642">
        <f>D32+D33</f>
        <v>337797.79300000001</v>
      </c>
      <c r="E31" s="643">
        <f>E32+E33</f>
        <v>334211.40399999998</v>
      </c>
      <c r="F31" s="153">
        <f t="shared" si="3"/>
        <v>98.938303010167971</v>
      </c>
      <c r="G31" s="3086" t="s">
        <v>632</v>
      </c>
      <c r="H31" s="643">
        <f>H32+H33</f>
        <v>334211.40399999998</v>
      </c>
      <c r="I31" s="642">
        <f t="shared" si="4"/>
        <v>98.938303010167971</v>
      </c>
      <c r="J31" s="3086" t="s">
        <v>1980</v>
      </c>
    </row>
    <row r="32" spans="1:10" ht="131.25" hidden="1" customHeight="1" x14ac:dyDescent="0.25">
      <c r="A32" s="3076"/>
      <c r="B32" s="3082"/>
      <c r="C32" s="173" t="s">
        <v>16</v>
      </c>
      <c r="D32" s="642">
        <v>0</v>
      </c>
      <c r="E32" s="643">
        <v>0</v>
      </c>
      <c r="F32" s="153">
        <v>0</v>
      </c>
      <c r="G32" s="3086"/>
      <c r="H32" s="643">
        <v>0</v>
      </c>
      <c r="I32" s="642">
        <v>0</v>
      </c>
      <c r="J32" s="3086"/>
    </row>
    <row r="33" spans="1:13" ht="206.25" customHeight="1" x14ac:dyDescent="0.25">
      <c r="A33" s="3076"/>
      <c r="B33" s="3082"/>
      <c r="C33" s="173" t="s">
        <v>19</v>
      </c>
      <c r="D33" s="642">
        <v>337797.79300000001</v>
      </c>
      <c r="E33" s="643">
        <v>334211.40399999998</v>
      </c>
      <c r="F33" s="153">
        <f t="shared" si="3"/>
        <v>98.938303010167971</v>
      </c>
      <c r="G33" s="3086"/>
      <c r="H33" s="643">
        <f t="shared" ref="H33:H44" si="5">E33</f>
        <v>334211.40399999998</v>
      </c>
      <c r="I33" s="642">
        <f t="shared" si="4"/>
        <v>98.938303010167971</v>
      </c>
      <c r="J33" s="3086"/>
    </row>
    <row r="34" spans="1:13" ht="186" customHeight="1" x14ac:dyDescent="0.25">
      <c r="A34" s="1556" t="s">
        <v>27</v>
      </c>
      <c r="B34" s="1557" t="s">
        <v>1244</v>
      </c>
      <c r="C34" s="1558" t="s">
        <v>19</v>
      </c>
      <c r="D34" s="1559">
        <f>D35+D36+D37+D38+D39+D40</f>
        <v>124010.16499999999</v>
      </c>
      <c r="E34" s="1559">
        <f>E35+E36+E37+E38+E39+E40</f>
        <v>118911.068</v>
      </c>
      <c r="F34" s="1538">
        <f t="shared" si="3"/>
        <v>95.888162071230212</v>
      </c>
      <c r="G34" s="1560" t="s">
        <v>1981</v>
      </c>
      <c r="H34" s="1561">
        <f t="shared" si="5"/>
        <v>118911.068</v>
      </c>
      <c r="I34" s="1559">
        <f t="shared" si="4"/>
        <v>95.888162071230212</v>
      </c>
      <c r="J34" s="1562" t="s">
        <v>1980</v>
      </c>
    </row>
    <row r="35" spans="1:13" ht="98.25" customHeight="1" x14ac:dyDescent="0.25">
      <c r="A35" s="1550" t="s">
        <v>80</v>
      </c>
      <c r="B35" s="1551" t="s">
        <v>1236</v>
      </c>
      <c r="C35" s="1552" t="s">
        <v>19</v>
      </c>
      <c r="D35" s="1553">
        <v>7853.2479999999996</v>
      </c>
      <c r="E35" s="1554">
        <v>7324.6989999999996</v>
      </c>
      <c r="F35" s="1541">
        <f t="shared" si="3"/>
        <v>93.269676444701616</v>
      </c>
      <c r="G35" s="1555"/>
      <c r="H35" s="1554">
        <f>E35</f>
        <v>7324.6989999999996</v>
      </c>
      <c r="I35" s="1553">
        <f t="shared" ref="I35:I40" si="6">H35/D35*100</f>
        <v>93.269676444701616</v>
      </c>
      <c r="J35" s="1549"/>
    </row>
    <row r="36" spans="1:13" ht="98.25" customHeight="1" x14ac:dyDescent="0.25">
      <c r="A36" s="559" t="s">
        <v>205</v>
      </c>
      <c r="B36" s="461" t="s">
        <v>1237</v>
      </c>
      <c r="C36" s="173" t="s">
        <v>19</v>
      </c>
      <c r="D36" s="642">
        <v>56004.438000000002</v>
      </c>
      <c r="E36" s="643">
        <v>55683.366999999998</v>
      </c>
      <c r="F36" s="153">
        <f t="shared" si="3"/>
        <v>99.426704362250717</v>
      </c>
      <c r="G36" s="3080"/>
      <c r="H36" s="643">
        <f t="shared" ref="H36:H40" si="7">E36</f>
        <v>55683.366999999998</v>
      </c>
      <c r="I36" s="642">
        <f t="shared" si="6"/>
        <v>99.426704362250717</v>
      </c>
      <c r="J36" s="1131"/>
    </row>
    <row r="37" spans="1:13" ht="98.25" customHeight="1" x14ac:dyDescent="0.35">
      <c r="A37" s="559" t="s">
        <v>206</v>
      </c>
      <c r="B37" s="461" t="s">
        <v>1238</v>
      </c>
      <c r="C37" s="173" t="s">
        <v>19</v>
      </c>
      <c r="D37" s="642">
        <v>20892.243999999999</v>
      </c>
      <c r="E37" s="643">
        <v>20685.044000000002</v>
      </c>
      <c r="F37" s="153">
        <f t="shared" si="3"/>
        <v>99.008244399213424</v>
      </c>
      <c r="G37" s="3080"/>
      <c r="H37" s="643">
        <f t="shared" si="7"/>
        <v>20685.044000000002</v>
      </c>
      <c r="I37" s="642">
        <f t="shared" si="6"/>
        <v>99.008244399213424</v>
      </c>
      <c r="J37" s="560"/>
      <c r="M37" s="830"/>
    </row>
    <row r="38" spans="1:13" ht="98.25" customHeight="1" x14ac:dyDescent="0.25">
      <c r="A38" s="559" t="s">
        <v>207</v>
      </c>
      <c r="B38" s="461" t="s">
        <v>1239</v>
      </c>
      <c r="C38" s="173" t="s">
        <v>19</v>
      </c>
      <c r="D38" s="642">
        <v>12946.284</v>
      </c>
      <c r="E38" s="643">
        <v>12653.769</v>
      </c>
      <c r="F38" s="153">
        <f t="shared" si="3"/>
        <v>97.740548562042989</v>
      </c>
      <c r="G38" s="3080"/>
      <c r="H38" s="643">
        <f t="shared" si="7"/>
        <v>12653.769</v>
      </c>
      <c r="I38" s="642">
        <f t="shared" si="6"/>
        <v>97.740548562042989</v>
      </c>
      <c r="J38" s="560"/>
    </row>
    <row r="39" spans="1:13" ht="98.25" customHeight="1" x14ac:dyDescent="0.25">
      <c r="A39" s="559" t="s">
        <v>1242</v>
      </c>
      <c r="B39" s="461" t="s">
        <v>1240</v>
      </c>
      <c r="C39" s="173" t="s">
        <v>19</v>
      </c>
      <c r="D39" s="642">
        <v>10914.8</v>
      </c>
      <c r="E39" s="643">
        <v>7671.5770000000002</v>
      </c>
      <c r="F39" s="153">
        <f t="shared" si="3"/>
        <v>70.286006156777958</v>
      </c>
      <c r="G39" s="3080"/>
      <c r="H39" s="643">
        <f t="shared" si="7"/>
        <v>7671.5770000000002</v>
      </c>
      <c r="I39" s="642">
        <f t="shared" si="6"/>
        <v>70.286006156777958</v>
      </c>
      <c r="J39" s="560"/>
    </row>
    <row r="40" spans="1:13" ht="93.75" customHeight="1" x14ac:dyDescent="0.25">
      <c r="A40" s="559" t="s">
        <v>1243</v>
      </c>
      <c r="B40" s="461" t="s">
        <v>1241</v>
      </c>
      <c r="C40" s="173" t="s">
        <v>19</v>
      </c>
      <c r="D40" s="642">
        <v>15399.151</v>
      </c>
      <c r="E40" s="643">
        <v>14892.611999999999</v>
      </c>
      <c r="F40" s="153">
        <f t="shared" si="3"/>
        <v>96.710604370331836</v>
      </c>
      <c r="G40" s="3080"/>
      <c r="H40" s="643">
        <f t="shared" si="7"/>
        <v>14892.611999999999</v>
      </c>
      <c r="I40" s="642">
        <f t="shared" si="6"/>
        <v>96.710604370331836</v>
      </c>
      <c r="J40" s="560"/>
    </row>
    <row r="41" spans="1:13" ht="96.75" customHeight="1" x14ac:dyDescent="0.25">
      <c r="A41" s="174" t="s">
        <v>51</v>
      </c>
      <c r="B41" s="175" t="s">
        <v>364</v>
      </c>
      <c r="C41" s="173" t="s">
        <v>19</v>
      </c>
      <c r="D41" s="642">
        <v>42458.3</v>
      </c>
      <c r="E41" s="643">
        <v>41747.940999999999</v>
      </c>
      <c r="F41" s="153">
        <f t="shared" si="3"/>
        <v>98.326925477468478</v>
      </c>
      <c r="G41" s="551" t="s">
        <v>633</v>
      </c>
      <c r="H41" s="643">
        <f t="shared" si="5"/>
        <v>41747.940999999999</v>
      </c>
      <c r="I41" s="642">
        <f t="shared" si="4"/>
        <v>98.326925477468478</v>
      </c>
      <c r="J41" s="456"/>
    </row>
    <row r="42" spans="1:13" ht="129.75" customHeight="1" x14ac:dyDescent="0.25">
      <c r="A42" s="174" t="s">
        <v>60</v>
      </c>
      <c r="B42" s="175" t="s">
        <v>365</v>
      </c>
      <c r="C42" s="173" t="s">
        <v>19</v>
      </c>
      <c r="D42" s="642">
        <v>233112.02100000001</v>
      </c>
      <c r="E42" s="643">
        <v>225064.247</v>
      </c>
      <c r="F42" s="153">
        <f t="shared" si="3"/>
        <v>96.547679538156459</v>
      </c>
      <c r="G42" s="551" t="s">
        <v>634</v>
      </c>
      <c r="H42" s="643">
        <f t="shared" si="5"/>
        <v>225064.247</v>
      </c>
      <c r="I42" s="642">
        <f t="shared" si="4"/>
        <v>96.547679538156459</v>
      </c>
      <c r="J42" s="456" t="s">
        <v>1982</v>
      </c>
    </row>
    <row r="43" spans="1:13" ht="93" customHeight="1" x14ac:dyDescent="0.25">
      <c r="A43" s="174" t="s">
        <v>72</v>
      </c>
      <c r="B43" s="175" t="s">
        <v>366</v>
      </c>
      <c r="C43" s="173" t="s">
        <v>19</v>
      </c>
      <c r="D43" s="642">
        <v>476276.12</v>
      </c>
      <c r="E43" s="643">
        <v>472654.12</v>
      </c>
      <c r="F43" s="153">
        <f t="shared" si="3"/>
        <v>99.239516774429077</v>
      </c>
      <c r="G43" s="552" t="s">
        <v>635</v>
      </c>
      <c r="H43" s="643">
        <f t="shared" si="5"/>
        <v>472654.12</v>
      </c>
      <c r="I43" s="642">
        <f t="shared" si="4"/>
        <v>99.239516774429077</v>
      </c>
      <c r="J43" s="1094"/>
    </row>
    <row r="44" spans="1:13" ht="100.5" hidden="1" customHeight="1" x14ac:dyDescent="0.25">
      <c r="A44" s="174" t="s">
        <v>330</v>
      </c>
      <c r="B44" s="175" t="s">
        <v>505</v>
      </c>
      <c r="C44" s="173" t="s">
        <v>19</v>
      </c>
      <c r="D44" s="642">
        <v>0</v>
      </c>
      <c r="E44" s="643"/>
      <c r="F44" s="153">
        <v>0</v>
      </c>
      <c r="G44" s="176"/>
      <c r="H44" s="643">
        <f t="shared" si="5"/>
        <v>0</v>
      </c>
      <c r="I44" s="642">
        <v>0</v>
      </c>
      <c r="J44" s="456"/>
    </row>
    <row r="45" spans="1:13" ht="277.5" customHeight="1" x14ac:dyDescent="0.25">
      <c r="A45" s="174" t="s">
        <v>330</v>
      </c>
      <c r="B45" s="175" t="s">
        <v>367</v>
      </c>
      <c r="C45" s="173" t="s">
        <v>19</v>
      </c>
      <c r="D45" s="642">
        <v>1105.1579999999999</v>
      </c>
      <c r="E45" s="643">
        <v>1105.1579999999999</v>
      </c>
      <c r="F45" s="153">
        <f t="shared" si="3"/>
        <v>100</v>
      </c>
      <c r="G45" s="552" t="s">
        <v>636</v>
      </c>
      <c r="H45" s="643">
        <f>E45</f>
        <v>1105.1579999999999</v>
      </c>
      <c r="I45" s="642">
        <f t="shared" si="4"/>
        <v>100</v>
      </c>
      <c r="J45" s="456"/>
    </row>
    <row r="46" spans="1:13" ht="165.75" customHeight="1" x14ac:dyDescent="0.25">
      <c r="A46" s="174" t="s">
        <v>351</v>
      </c>
      <c r="B46" s="175" t="s">
        <v>368</v>
      </c>
      <c r="C46" s="173" t="s">
        <v>19</v>
      </c>
      <c r="D46" s="642">
        <v>4947.3</v>
      </c>
      <c r="E46" s="643">
        <v>4947.3</v>
      </c>
      <c r="F46" s="153">
        <f t="shared" si="3"/>
        <v>100</v>
      </c>
      <c r="G46" s="1132" t="s">
        <v>1983</v>
      </c>
      <c r="H46" s="643">
        <f>E46</f>
        <v>4947.3</v>
      </c>
      <c r="I46" s="642">
        <f t="shared" si="4"/>
        <v>100</v>
      </c>
      <c r="J46" s="456"/>
    </row>
    <row r="47" spans="1:13" ht="90.75" customHeight="1" x14ac:dyDescent="0.25">
      <c r="A47" s="2013" t="s">
        <v>506</v>
      </c>
      <c r="B47" s="2014" t="s">
        <v>369</v>
      </c>
      <c r="C47" s="2015" t="s">
        <v>19</v>
      </c>
      <c r="D47" s="2016">
        <v>61.094999999999999</v>
      </c>
      <c r="E47" s="2017">
        <v>61.094999999999999</v>
      </c>
      <c r="F47" s="2018">
        <f t="shared" si="3"/>
        <v>100</v>
      </c>
      <c r="G47" s="2019" t="s">
        <v>1525</v>
      </c>
      <c r="H47" s="2017">
        <f>E47</f>
        <v>61.094999999999999</v>
      </c>
      <c r="I47" s="2016">
        <f t="shared" si="4"/>
        <v>100</v>
      </c>
      <c r="J47" s="2020"/>
    </row>
    <row r="48" spans="1:13" ht="94.5" customHeight="1" x14ac:dyDescent="0.25">
      <c r="A48" s="2013" t="s">
        <v>1118</v>
      </c>
      <c r="B48" s="2021" t="s">
        <v>1246</v>
      </c>
      <c r="C48" s="2015" t="s">
        <v>19</v>
      </c>
      <c r="D48" s="2016">
        <v>61565.069000000003</v>
      </c>
      <c r="E48" s="2017">
        <v>60921.065000000002</v>
      </c>
      <c r="F48" s="2018">
        <f t="shared" si="3"/>
        <v>98.953945783769043</v>
      </c>
      <c r="G48" s="2019" t="s">
        <v>633</v>
      </c>
      <c r="H48" s="2017">
        <f>E48</f>
        <v>60921.065000000002</v>
      </c>
      <c r="I48" s="2016">
        <f t="shared" si="4"/>
        <v>98.953945783769043</v>
      </c>
      <c r="J48" s="2020"/>
    </row>
    <row r="49" spans="1:10" ht="98.25" customHeight="1" x14ac:dyDescent="0.25">
      <c r="A49" s="449" t="s">
        <v>1120</v>
      </c>
      <c r="B49" s="450" t="s">
        <v>1247</v>
      </c>
      <c r="C49" s="173" t="s">
        <v>19</v>
      </c>
      <c r="D49" s="642">
        <v>30675.375</v>
      </c>
      <c r="E49" s="643">
        <v>29401.553</v>
      </c>
      <c r="F49" s="153">
        <f t="shared" si="3"/>
        <v>95.8474118083316</v>
      </c>
      <c r="G49" s="549" t="s">
        <v>633</v>
      </c>
      <c r="H49" s="643">
        <f>E49</f>
        <v>29401.553</v>
      </c>
      <c r="I49" s="642">
        <f t="shared" si="4"/>
        <v>95.8474118083316</v>
      </c>
      <c r="J49" s="1094" t="s">
        <v>1982</v>
      </c>
    </row>
    <row r="50" spans="1:10" ht="97.5" customHeight="1" x14ac:dyDescent="0.25">
      <c r="A50" s="451" t="s">
        <v>12</v>
      </c>
      <c r="B50" s="452" t="s">
        <v>1248</v>
      </c>
      <c r="C50" s="171" t="s">
        <v>19</v>
      </c>
      <c r="D50" s="640">
        <f>D51</f>
        <v>164.48</v>
      </c>
      <c r="E50" s="640">
        <f>E51</f>
        <v>164.48</v>
      </c>
      <c r="F50" s="447">
        <f t="shared" si="3"/>
        <v>100</v>
      </c>
      <c r="G50" s="463"/>
      <c r="H50" s="641">
        <f t="shared" ref="H50:H51" si="8">E50</f>
        <v>164.48</v>
      </c>
      <c r="I50" s="640">
        <f t="shared" ref="I50:I51" si="9">H50/D50*100</f>
        <v>100</v>
      </c>
      <c r="J50" s="462"/>
    </row>
    <row r="51" spans="1:10" ht="98.25" customHeight="1" x14ac:dyDescent="0.25">
      <c r="A51" s="449" t="s">
        <v>66</v>
      </c>
      <c r="B51" s="450" t="s">
        <v>1249</v>
      </c>
      <c r="C51" s="173" t="s">
        <v>19</v>
      </c>
      <c r="D51" s="642">
        <v>164.48</v>
      </c>
      <c r="E51" s="643">
        <v>164.48</v>
      </c>
      <c r="F51" s="153">
        <f t="shared" si="3"/>
        <v>100</v>
      </c>
      <c r="G51" s="549" t="s">
        <v>2349</v>
      </c>
      <c r="H51" s="643">
        <f t="shared" si="8"/>
        <v>164.48</v>
      </c>
      <c r="I51" s="642">
        <f t="shared" si="9"/>
        <v>100</v>
      </c>
      <c r="J51" s="462"/>
    </row>
    <row r="52" spans="1:10" ht="30" customHeight="1" x14ac:dyDescent="0.25">
      <c r="A52" s="3076"/>
      <c r="B52" s="3077" t="s">
        <v>91</v>
      </c>
      <c r="C52" s="171" t="s">
        <v>15</v>
      </c>
      <c r="D52" s="640">
        <f>D53</f>
        <v>1318543.0079999999</v>
      </c>
      <c r="E52" s="640">
        <f>E53</f>
        <v>1295559.341</v>
      </c>
      <c r="F52" s="447">
        <f t="shared" si="3"/>
        <v>98.256889091933218</v>
      </c>
      <c r="G52" s="3078"/>
      <c r="H52" s="641">
        <f>E52</f>
        <v>1295559.341</v>
      </c>
      <c r="I52" s="640">
        <f t="shared" si="4"/>
        <v>98.256889091933218</v>
      </c>
      <c r="J52" s="3079"/>
    </row>
    <row r="53" spans="1:10" ht="99" customHeight="1" x14ac:dyDescent="0.25">
      <c r="A53" s="3076"/>
      <c r="B53" s="3077"/>
      <c r="C53" s="171" t="s">
        <v>19</v>
      </c>
      <c r="D53" s="640">
        <f>D27+D50</f>
        <v>1318543.0079999999</v>
      </c>
      <c r="E53" s="640">
        <f>E27+E50</f>
        <v>1295559.341</v>
      </c>
      <c r="F53" s="447">
        <f t="shared" si="3"/>
        <v>98.256889091933218</v>
      </c>
      <c r="G53" s="3078"/>
      <c r="H53" s="641">
        <f>E53</f>
        <v>1295559.341</v>
      </c>
      <c r="I53" s="640">
        <f t="shared" si="4"/>
        <v>98.256889091933218</v>
      </c>
      <c r="J53" s="3079"/>
    </row>
    <row r="54" spans="1:10" ht="28.5" customHeight="1" x14ac:dyDescent="0.25">
      <c r="A54" s="3076"/>
      <c r="B54" s="3081" t="s">
        <v>71</v>
      </c>
      <c r="C54" s="171" t="s">
        <v>15</v>
      </c>
      <c r="D54" s="640">
        <f>D55+D56</f>
        <v>1700625.7909999997</v>
      </c>
      <c r="E54" s="641">
        <f>E55+E56</f>
        <v>1672080.6189999999</v>
      </c>
      <c r="F54" s="447">
        <f t="shared" si="3"/>
        <v>98.321490115517136</v>
      </c>
      <c r="G54" s="3088"/>
      <c r="H54" s="641">
        <f>H55+H56</f>
        <v>1672080.6189999999</v>
      </c>
      <c r="I54" s="640">
        <f t="shared" si="4"/>
        <v>98.321490115517136</v>
      </c>
      <c r="J54" s="3091"/>
    </row>
    <row r="55" spans="1:10" ht="76.5" customHeight="1" x14ac:dyDescent="0.25">
      <c r="A55" s="3076"/>
      <c r="B55" s="3081"/>
      <c r="C55" s="171" t="s">
        <v>16</v>
      </c>
      <c r="D55" s="640">
        <f>D17</f>
        <v>14436</v>
      </c>
      <c r="E55" s="640">
        <f>E17</f>
        <v>13976.331</v>
      </c>
      <c r="F55" s="447">
        <f t="shared" si="3"/>
        <v>96.815814630091438</v>
      </c>
      <c r="G55" s="3089"/>
      <c r="H55" s="641">
        <f>E55</f>
        <v>13976.331</v>
      </c>
      <c r="I55" s="640">
        <f t="shared" si="4"/>
        <v>96.815814630091438</v>
      </c>
      <c r="J55" s="3092"/>
    </row>
    <row r="56" spans="1:10" ht="96" customHeight="1" x14ac:dyDescent="0.25">
      <c r="A56" s="3076"/>
      <c r="B56" s="3081"/>
      <c r="C56" s="171" t="s">
        <v>19</v>
      </c>
      <c r="D56" s="640">
        <f>D53+D23+D18</f>
        <v>1686189.7909999997</v>
      </c>
      <c r="E56" s="640">
        <f>E53+E23+E18</f>
        <v>1658104.2879999999</v>
      </c>
      <c r="F56" s="447">
        <f t="shared" si="3"/>
        <v>98.334380675893925</v>
      </c>
      <c r="G56" s="3090"/>
      <c r="H56" s="641">
        <f>E56</f>
        <v>1658104.2879999999</v>
      </c>
      <c r="I56" s="640">
        <f t="shared" si="4"/>
        <v>98.334380675893925</v>
      </c>
      <c r="J56" s="3093"/>
    </row>
  </sheetData>
  <mergeCells count="30">
    <mergeCell ref="A19:J19"/>
    <mergeCell ref="A2:J2"/>
    <mergeCell ref="A3:J3"/>
    <mergeCell ref="A4:J4"/>
    <mergeCell ref="A8:J8"/>
    <mergeCell ref="G16:G17"/>
    <mergeCell ref="J16:J17"/>
    <mergeCell ref="A16:A18"/>
    <mergeCell ref="B16:B18"/>
    <mergeCell ref="A54:A56"/>
    <mergeCell ref="B54:B56"/>
    <mergeCell ref="A31:A33"/>
    <mergeCell ref="B31:B33"/>
    <mergeCell ref="A24:J24"/>
    <mergeCell ref="A25:A27"/>
    <mergeCell ref="B25:B27"/>
    <mergeCell ref="J26:J27"/>
    <mergeCell ref="A28:A30"/>
    <mergeCell ref="B28:B30"/>
    <mergeCell ref="G28:G30"/>
    <mergeCell ref="J28:J30"/>
    <mergeCell ref="G54:G56"/>
    <mergeCell ref="J54:J56"/>
    <mergeCell ref="G31:G33"/>
    <mergeCell ref="J31:J33"/>
    <mergeCell ref="A52:A53"/>
    <mergeCell ref="B52:B53"/>
    <mergeCell ref="G52:G53"/>
    <mergeCell ref="J52:J53"/>
    <mergeCell ref="G36:G40"/>
  </mergeCells>
  <phoneticPr fontId="144" type="noConversion"/>
  <pageMargins left="0.78740157480314965" right="0.39370078740157483" top="0.78740157480314965" bottom="0.86614173228346458" header="0.39370078740157483" footer="0.39370078740157483"/>
  <pageSetup paperSize="9" scale="62" firstPageNumber="141" orientation="landscape" useFirstPageNumber="1" r:id="rId1"/>
  <headerFooter>
    <oddFooter>&amp;R&amp;"Times New Roman,обычный"&amp;14&amp;P</oddFooter>
  </headerFooter>
  <rowBreaks count="1" manualBreakCount="1">
    <brk id="2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T102"/>
  <sheetViews>
    <sheetView zoomScale="85" zoomScaleNormal="85" workbookViewId="0">
      <selection activeCell="B8" sqref="B8:B11"/>
    </sheetView>
  </sheetViews>
  <sheetFormatPr defaultColWidth="11.42578125" defaultRowHeight="18" x14ac:dyDescent="0.25"/>
  <cols>
    <col min="1" max="1" width="8.7109375" style="63" customWidth="1"/>
    <col min="2" max="2" width="45.7109375" style="64" customWidth="1"/>
    <col min="3" max="3" width="15.7109375" style="64" customWidth="1"/>
    <col min="4" max="5" width="17.7109375" style="63" customWidth="1"/>
    <col min="6" max="6" width="12.7109375" style="63" customWidth="1"/>
    <col min="7" max="7" width="35.7109375" style="65" customWidth="1"/>
    <col min="8" max="8" width="17.7109375" style="63" customWidth="1"/>
    <col min="9" max="9" width="12.7109375" style="63" customWidth="1"/>
    <col min="10" max="10" width="30.7109375" style="65"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s="9" customFormat="1" ht="18.75" x14ac:dyDescent="0.25">
      <c r="A1" s="2359" t="s">
        <v>601</v>
      </c>
      <c r="B1" s="2359"/>
      <c r="C1" s="2359"/>
      <c r="D1" s="2359"/>
      <c r="E1" s="2359"/>
      <c r="F1" s="2359"/>
      <c r="G1" s="2359"/>
      <c r="H1" s="2359"/>
      <c r="I1" s="2359"/>
      <c r="J1" s="2359"/>
    </row>
    <row r="2" spans="1:14" s="9" customFormat="1" ht="18.75" x14ac:dyDescent="0.25">
      <c r="A2" s="2359" t="s">
        <v>73</v>
      </c>
      <c r="B2" s="2359"/>
      <c r="C2" s="2359"/>
      <c r="D2" s="2359"/>
      <c r="E2" s="2359"/>
      <c r="F2" s="2359"/>
      <c r="G2" s="2359"/>
      <c r="H2" s="2359"/>
      <c r="I2" s="2359"/>
      <c r="J2" s="2359"/>
    </row>
    <row r="3" spans="1:14" s="9" customFormat="1" ht="18.75" x14ac:dyDescent="0.25">
      <c r="A3" s="2359" t="s">
        <v>29</v>
      </c>
      <c r="B3" s="2359"/>
      <c r="C3" s="2359"/>
      <c r="D3" s="2359"/>
      <c r="E3" s="2359"/>
      <c r="F3" s="2359"/>
      <c r="G3" s="2359"/>
      <c r="H3" s="2359"/>
      <c r="I3" s="2359"/>
      <c r="J3" s="2359"/>
    </row>
    <row r="4" spans="1:14" s="9" customFormat="1" ht="18.75" x14ac:dyDescent="0.3">
      <c r="A4" s="2898" t="s">
        <v>602</v>
      </c>
      <c r="B4" s="2898"/>
      <c r="C4" s="2898"/>
      <c r="D4" s="2898"/>
      <c r="E4" s="2898"/>
      <c r="F4" s="2898"/>
      <c r="G4" s="3200"/>
      <c r="H4" s="2898"/>
      <c r="I4" s="2898"/>
      <c r="J4" s="2898"/>
    </row>
    <row r="5" spans="1:14" s="10" customFormat="1" ht="112.5" x14ac:dyDescent="0.25">
      <c r="A5" s="375" t="s">
        <v>1</v>
      </c>
      <c r="B5" s="100" t="s">
        <v>2</v>
      </c>
      <c r="C5" s="100" t="s">
        <v>3</v>
      </c>
      <c r="D5" s="101" t="s">
        <v>610</v>
      </c>
      <c r="E5" s="102" t="s">
        <v>611</v>
      </c>
      <c r="F5" s="102" t="s">
        <v>4</v>
      </c>
      <c r="G5" s="100" t="s">
        <v>5</v>
      </c>
      <c r="H5" s="100" t="s">
        <v>612</v>
      </c>
      <c r="I5" s="100" t="s">
        <v>6</v>
      </c>
      <c r="J5" s="100" t="s">
        <v>7</v>
      </c>
    </row>
    <row r="6" spans="1:14" s="10" customFormat="1" ht="18.75" x14ac:dyDescent="0.25">
      <c r="A6" s="387">
        <v>1</v>
      </c>
      <c r="B6" s="387">
        <v>2</v>
      </c>
      <c r="C6" s="387">
        <v>3</v>
      </c>
      <c r="D6" s="387">
        <v>4</v>
      </c>
      <c r="E6" s="387">
        <v>5</v>
      </c>
      <c r="F6" s="387">
        <v>6</v>
      </c>
      <c r="G6" s="387">
        <v>7</v>
      </c>
      <c r="H6" s="387">
        <v>8</v>
      </c>
      <c r="I6" s="387">
        <v>9</v>
      </c>
      <c r="J6" s="387">
        <v>10</v>
      </c>
    </row>
    <row r="7" spans="1:14" s="11" customFormat="1" ht="18.75" x14ac:dyDescent="0.25">
      <c r="A7" s="3201" t="s">
        <v>30</v>
      </c>
      <c r="B7" s="3201"/>
      <c r="C7" s="3201"/>
      <c r="D7" s="3201"/>
      <c r="E7" s="3201"/>
      <c r="F7" s="3201"/>
      <c r="G7" s="3201"/>
      <c r="H7" s="3201"/>
      <c r="I7" s="3201"/>
      <c r="J7" s="3201"/>
    </row>
    <row r="8" spans="1:14" s="12" customFormat="1" ht="18.75" x14ac:dyDescent="0.25">
      <c r="A8" s="3202" t="s">
        <v>9</v>
      </c>
      <c r="B8" s="3203" t="s">
        <v>625</v>
      </c>
      <c r="C8" s="391" t="s">
        <v>15</v>
      </c>
      <c r="D8" s="177">
        <f>D9+D10+D11</f>
        <v>75281.899999999994</v>
      </c>
      <c r="E8" s="177">
        <f>E9+E10+E11</f>
        <v>19269.599999999999</v>
      </c>
      <c r="F8" s="177">
        <f>E8/D8*100</f>
        <v>25.596590946827856</v>
      </c>
      <c r="G8" s="3204"/>
      <c r="H8" s="177">
        <f>H9+H10+H11</f>
        <v>18939.899999999998</v>
      </c>
      <c r="I8" s="177">
        <f>H8/D8*100</f>
        <v>25.158637069468227</v>
      </c>
      <c r="J8" s="3205"/>
    </row>
    <row r="9" spans="1:14" s="12" customFormat="1" ht="86.25" customHeight="1" x14ac:dyDescent="0.25">
      <c r="A9" s="3202"/>
      <c r="B9" s="3203"/>
      <c r="C9" s="391" t="s">
        <v>16</v>
      </c>
      <c r="D9" s="177">
        <f>D13</f>
        <v>6941</v>
      </c>
      <c r="E9" s="177">
        <f>E13</f>
        <v>2082.3000000000002</v>
      </c>
      <c r="F9" s="177">
        <f t="shared" ref="F9:F11" si="0">E9/D9*100</f>
        <v>30.000000000000004</v>
      </c>
      <c r="G9" s="3204"/>
      <c r="H9" s="177">
        <f>H13</f>
        <v>2082.3000000000002</v>
      </c>
      <c r="I9" s="177">
        <f t="shared" ref="I9:I11" si="1">H9/D9*100</f>
        <v>30.000000000000004</v>
      </c>
      <c r="J9" s="3205"/>
    </row>
    <row r="10" spans="1:14" s="12" customFormat="1" ht="93.75" x14ac:dyDescent="0.25">
      <c r="A10" s="3202"/>
      <c r="B10" s="3203"/>
      <c r="C10" s="178" t="s">
        <v>19</v>
      </c>
      <c r="D10" s="177">
        <f>D14+D16</f>
        <v>53186.9</v>
      </c>
      <c r="E10" s="177">
        <f>E14+E16</f>
        <v>17187.3</v>
      </c>
      <c r="F10" s="177">
        <f t="shared" si="0"/>
        <v>32.31491213061863</v>
      </c>
      <c r="G10" s="3204"/>
      <c r="H10" s="177">
        <f>H14+H16</f>
        <v>16857.599999999999</v>
      </c>
      <c r="I10" s="177">
        <f t="shared" si="1"/>
        <v>31.695022646553937</v>
      </c>
      <c r="J10" s="3205"/>
    </row>
    <row r="11" spans="1:14" s="12" customFormat="1" ht="54" customHeight="1" x14ac:dyDescent="0.25">
      <c r="A11" s="3202"/>
      <c r="B11" s="3203"/>
      <c r="C11" s="391" t="s">
        <v>20</v>
      </c>
      <c r="D11" s="177">
        <f>D17</f>
        <v>15154</v>
      </c>
      <c r="E11" s="177">
        <f>E17</f>
        <v>0</v>
      </c>
      <c r="F11" s="177">
        <f t="shared" si="0"/>
        <v>0</v>
      </c>
      <c r="G11" s="3204"/>
      <c r="H11" s="177">
        <f>H17</f>
        <v>0</v>
      </c>
      <c r="I11" s="177">
        <f t="shared" si="1"/>
        <v>0</v>
      </c>
      <c r="J11" s="3205"/>
    </row>
    <row r="12" spans="1:14" s="10" customFormat="1" ht="34.5" customHeight="1" x14ac:dyDescent="0.25">
      <c r="A12" s="3194" t="s">
        <v>10</v>
      </c>
      <c r="B12" s="3195" t="s">
        <v>471</v>
      </c>
      <c r="C12" s="389" t="s">
        <v>15</v>
      </c>
      <c r="D12" s="179">
        <f>D13+D14</f>
        <v>56127.9</v>
      </c>
      <c r="E12" s="179">
        <f>E13+E14</f>
        <v>17745.099999999999</v>
      </c>
      <c r="F12" s="179">
        <f>E12/D12*100</f>
        <v>31.615471093698496</v>
      </c>
      <c r="G12" s="3196" t="s">
        <v>826</v>
      </c>
      <c r="H12" s="179">
        <f>H13+H14</f>
        <v>17745.099999999999</v>
      </c>
      <c r="I12" s="179">
        <f>H12/D12*100</f>
        <v>31.615471093698496</v>
      </c>
      <c r="J12" s="3197" t="s">
        <v>827</v>
      </c>
    </row>
    <row r="13" spans="1:14" s="10" customFormat="1" ht="92.25" customHeight="1" x14ac:dyDescent="0.25">
      <c r="A13" s="3194"/>
      <c r="B13" s="3195"/>
      <c r="C13" s="390" t="s">
        <v>16</v>
      </c>
      <c r="D13" s="180">
        <v>6941</v>
      </c>
      <c r="E13" s="180">
        <v>2082.3000000000002</v>
      </c>
      <c r="F13" s="179">
        <f t="shared" ref="F13:F26" si="2">E13/D13*100</f>
        <v>30.000000000000004</v>
      </c>
      <c r="G13" s="3196"/>
      <c r="H13" s="180">
        <v>2082.3000000000002</v>
      </c>
      <c r="I13" s="179">
        <f t="shared" ref="I13:I26" si="3">H13/D13*100</f>
        <v>30.000000000000004</v>
      </c>
      <c r="J13" s="3197"/>
      <c r="K13" s="77"/>
      <c r="L13" s="77"/>
      <c r="N13" s="77"/>
    </row>
    <row r="14" spans="1:14" s="10" customFormat="1" ht="94.5" customHeight="1" x14ac:dyDescent="0.25">
      <c r="A14" s="3194"/>
      <c r="B14" s="3195"/>
      <c r="C14" s="390" t="s">
        <v>19</v>
      </c>
      <c r="D14" s="180">
        <v>49186.9</v>
      </c>
      <c r="E14" s="180">
        <v>15662.8</v>
      </c>
      <c r="F14" s="179">
        <f t="shared" si="2"/>
        <v>31.843437988570123</v>
      </c>
      <c r="G14" s="3196"/>
      <c r="H14" s="180">
        <v>15662.8</v>
      </c>
      <c r="I14" s="179">
        <f t="shared" si="3"/>
        <v>31.843437988570123</v>
      </c>
      <c r="J14" s="3197"/>
      <c r="N14" s="77"/>
    </row>
    <row r="15" spans="1:14" s="10" customFormat="1" ht="94.5" customHeight="1" x14ac:dyDescent="0.25">
      <c r="A15" s="357" t="s">
        <v>11</v>
      </c>
      <c r="B15" s="358" t="s">
        <v>828</v>
      </c>
      <c r="C15" s="373" t="s">
        <v>15</v>
      </c>
      <c r="D15" s="180">
        <f>D16+D17</f>
        <v>19154</v>
      </c>
      <c r="E15" s="180">
        <f>E16+E17</f>
        <v>1524.5</v>
      </c>
      <c r="F15" s="179">
        <f t="shared" si="2"/>
        <v>7.9591730186906133</v>
      </c>
      <c r="G15" s="359" t="s">
        <v>472</v>
      </c>
      <c r="H15" s="180">
        <f>H16+H17</f>
        <v>1194.8</v>
      </c>
      <c r="I15" s="179">
        <f t="shared" si="3"/>
        <v>6.2378615432807765</v>
      </c>
      <c r="J15" s="359"/>
    </row>
    <row r="16" spans="1:14" s="10" customFormat="1" ht="91.5" customHeight="1" x14ac:dyDescent="0.25">
      <c r="A16" s="3194"/>
      <c r="B16" s="3198" t="s">
        <v>829</v>
      </c>
      <c r="C16" s="373" t="s">
        <v>19</v>
      </c>
      <c r="D16" s="180">
        <f>D18</f>
        <v>4000</v>
      </c>
      <c r="E16" s="180">
        <f>E18</f>
        <v>1524.5</v>
      </c>
      <c r="F16" s="179">
        <f t="shared" si="2"/>
        <v>38.112499999999997</v>
      </c>
      <c r="G16" s="3199"/>
      <c r="H16" s="181">
        <f>H18</f>
        <v>1194.8</v>
      </c>
      <c r="I16" s="179">
        <f t="shared" si="3"/>
        <v>29.869999999999997</v>
      </c>
      <c r="J16" s="3199"/>
    </row>
    <row r="17" spans="1:15" s="10" customFormat="1" ht="39.75" customHeight="1" x14ac:dyDescent="0.25">
      <c r="A17" s="3194"/>
      <c r="B17" s="3198"/>
      <c r="C17" s="373" t="s">
        <v>20</v>
      </c>
      <c r="D17" s="180">
        <f>D19+D21+D22</f>
        <v>15154</v>
      </c>
      <c r="E17" s="180">
        <f>E19+E21+E22</f>
        <v>0</v>
      </c>
      <c r="F17" s="179">
        <f t="shared" si="2"/>
        <v>0</v>
      </c>
      <c r="G17" s="3199"/>
      <c r="H17" s="180">
        <f>H20+H21+H22</f>
        <v>0</v>
      </c>
      <c r="I17" s="179">
        <f t="shared" si="3"/>
        <v>0</v>
      </c>
      <c r="J17" s="3199"/>
    </row>
    <row r="18" spans="1:15" s="10" customFormat="1" ht="189" customHeight="1" x14ac:dyDescent="0.25">
      <c r="A18" s="372" t="s">
        <v>31</v>
      </c>
      <c r="B18" s="390" t="s">
        <v>32</v>
      </c>
      <c r="C18" s="373" t="s">
        <v>19</v>
      </c>
      <c r="D18" s="180">
        <v>4000</v>
      </c>
      <c r="E18" s="180">
        <v>1524.5</v>
      </c>
      <c r="F18" s="179">
        <f t="shared" si="2"/>
        <v>38.112499999999997</v>
      </c>
      <c r="G18" s="182" t="s">
        <v>1024</v>
      </c>
      <c r="H18" s="180">
        <v>1194.8</v>
      </c>
      <c r="I18" s="179">
        <f t="shared" si="3"/>
        <v>29.869999999999997</v>
      </c>
      <c r="J18" s="182" t="s">
        <v>1015</v>
      </c>
      <c r="L18" s="77"/>
      <c r="N18" s="78"/>
      <c r="O18" s="77"/>
    </row>
    <row r="19" spans="1:15" s="10" customFormat="1" ht="24" customHeight="1" x14ac:dyDescent="0.25">
      <c r="A19" s="3135" t="s">
        <v>33</v>
      </c>
      <c r="B19" s="3187" t="s">
        <v>34</v>
      </c>
      <c r="C19" s="376" t="s">
        <v>15</v>
      </c>
      <c r="D19" s="370">
        <f>D20</f>
        <v>15050</v>
      </c>
      <c r="E19" s="370">
        <f>E20</f>
        <v>0</v>
      </c>
      <c r="F19" s="179">
        <f t="shared" si="2"/>
        <v>0</v>
      </c>
      <c r="G19" s="3188"/>
      <c r="H19" s="370">
        <f>H20</f>
        <v>0</v>
      </c>
      <c r="I19" s="179">
        <f t="shared" si="3"/>
        <v>0</v>
      </c>
      <c r="J19" s="3141" t="s">
        <v>830</v>
      </c>
    </row>
    <row r="20" spans="1:15" s="10" customFormat="1" ht="69.75" customHeight="1" x14ac:dyDescent="0.25">
      <c r="A20" s="3135"/>
      <c r="B20" s="3187"/>
      <c r="C20" s="376" t="s">
        <v>20</v>
      </c>
      <c r="D20" s="370">
        <v>15050</v>
      </c>
      <c r="E20" s="370">
        <v>0</v>
      </c>
      <c r="F20" s="179">
        <f t="shared" si="2"/>
        <v>0</v>
      </c>
      <c r="G20" s="3188"/>
      <c r="H20" s="370">
        <v>0</v>
      </c>
      <c r="I20" s="179">
        <f t="shared" si="3"/>
        <v>0</v>
      </c>
      <c r="J20" s="3141"/>
    </row>
    <row r="21" spans="1:15" s="10" customFormat="1" ht="76.5" customHeight="1" x14ac:dyDescent="0.25">
      <c r="A21" s="375" t="s">
        <v>35</v>
      </c>
      <c r="B21" s="386" t="s">
        <v>36</v>
      </c>
      <c r="C21" s="376" t="s">
        <v>20</v>
      </c>
      <c r="D21" s="370">
        <v>100</v>
      </c>
      <c r="E21" s="370">
        <v>0</v>
      </c>
      <c r="F21" s="179">
        <f t="shared" si="2"/>
        <v>0</v>
      </c>
      <c r="G21" s="395"/>
      <c r="H21" s="370">
        <v>0</v>
      </c>
      <c r="I21" s="179">
        <f t="shared" si="3"/>
        <v>0</v>
      </c>
      <c r="J21" s="378" t="s">
        <v>831</v>
      </c>
    </row>
    <row r="22" spans="1:15" s="10" customFormat="1" ht="62.25" customHeight="1" x14ac:dyDescent="0.25">
      <c r="A22" s="388" t="s">
        <v>37</v>
      </c>
      <c r="B22" s="389" t="s">
        <v>38</v>
      </c>
      <c r="C22" s="376" t="s">
        <v>20</v>
      </c>
      <c r="D22" s="179">
        <v>4</v>
      </c>
      <c r="E22" s="179">
        <v>0</v>
      </c>
      <c r="F22" s="179">
        <f t="shared" si="2"/>
        <v>0</v>
      </c>
      <c r="G22" s="183"/>
      <c r="H22" s="179">
        <v>0</v>
      </c>
      <c r="I22" s="179">
        <f t="shared" si="3"/>
        <v>0</v>
      </c>
      <c r="J22" s="378" t="s">
        <v>832</v>
      </c>
    </row>
    <row r="23" spans="1:15" ht="18.75" x14ac:dyDescent="0.25">
      <c r="A23" s="3189"/>
      <c r="B23" s="3190" t="s">
        <v>39</v>
      </c>
      <c r="C23" s="184" t="s">
        <v>15</v>
      </c>
      <c r="D23" s="177">
        <f>D24+D25+D26</f>
        <v>75281.899999999994</v>
      </c>
      <c r="E23" s="177">
        <f>E24+E25+E26</f>
        <v>19269.599999999999</v>
      </c>
      <c r="F23" s="185">
        <f t="shared" si="2"/>
        <v>25.596590946827856</v>
      </c>
      <c r="G23" s="3193"/>
      <c r="H23" s="177">
        <f>H24+H25+H26</f>
        <v>18939.899999999998</v>
      </c>
      <c r="I23" s="185">
        <f t="shared" si="3"/>
        <v>25.158637069468227</v>
      </c>
      <c r="J23" s="3193"/>
    </row>
    <row r="24" spans="1:15" ht="78.75" customHeight="1" x14ac:dyDescent="0.25">
      <c r="A24" s="3189"/>
      <c r="B24" s="3191"/>
      <c r="C24" s="184" t="s">
        <v>16</v>
      </c>
      <c r="D24" s="177">
        <f t="shared" ref="D24:E26" si="4">D9</f>
        <v>6941</v>
      </c>
      <c r="E24" s="177">
        <f t="shared" si="4"/>
        <v>2082.3000000000002</v>
      </c>
      <c r="F24" s="185">
        <f t="shared" si="2"/>
        <v>30.000000000000004</v>
      </c>
      <c r="G24" s="3193"/>
      <c r="H24" s="177">
        <f>H9</f>
        <v>2082.3000000000002</v>
      </c>
      <c r="I24" s="185">
        <f t="shared" si="3"/>
        <v>30.000000000000004</v>
      </c>
      <c r="J24" s="3193"/>
    </row>
    <row r="25" spans="1:15" ht="93.75" x14ac:dyDescent="0.25">
      <c r="A25" s="3189"/>
      <c r="B25" s="3192"/>
      <c r="C25" s="184" t="s">
        <v>19</v>
      </c>
      <c r="D25" s="177">
        <f t="shared" si="4"/>
        <v>53186.9</v>
      </c>
      <c r="E25" s="177">
        <f t="shared" si="4"/>
        <v>17187.3</v>
      </c>
      <c r="F25" s="185">
        <f t="shared" si="2"/>
        <v>32.31491213061863</v>
      </c>
      <c r="G25" s="3193"/>
      <c r="H25" s="177">
        <f>H10</f>
        <v>16857.599999999999</v>
      </c>
      <c r="I25" s="185">
        <f t="shared" si="3"/>
        <v>31.695022646553937</v>
      </c>
      <c r="J25" s="3193"/>
    </row>
    <row r="26" spans="1:15" ht="56.25" customHeight="1" x14ac:dyDescent="0.25">
      <c r="A26" s="360"/>
      <c r="B26" s="361"/>
      <c r="C26" s="184" t="s">
        <v>20</v>
      </c>
      <c r="D26" s="177">
        <f t="shared" si="4"/>
        <v>15154</v>
      </c>
      <c r="E26" s="177">
        <f t="shared" si="4"/>
        <v>0</v>
      </c>
      <c r="F26" s="185">
        <f t="shared" si="2"/>
        <v>0</v>
      </c>
      <c r="G26" s="362"/>
      <c r="H26" s="177">
        <f>H11</f>
        <v>0</v>
      </c>
      <c r="I26" s="185">
        <f t="shared" si="3"/>
        <v>0</v>
      </c>
      <c r="J26" s="362"/>
    </row>
    <row r="27" spans="1:15" ht="18.75" x14ac:dyDescent="0.25">
      <c r="A27" s="3180" t="s">
        <v>40</v>
      </c>
      <c r="B27" s="3180"/>
      <c r="C27" s="3180"/>
      <c r="D27" s="3180"/>
      <c r="E27" s="3180"/>
      <c r="F27" s="3180"/>
      <c r="G27" s="3180"/>
      <c r="H27" s="3180"/>
      <c r="I27" s="3180"/>
      <c r="J27" s="3180"/>
    </row>
    <row r="28" spans="1:15" ht="18.75" hidden="1" x14ac:dyDescent="0.25">
      <c r="A28" s="3181" t="s">
        <v>8</v>
      </c>
      <c r="B28" s="3182" t="s">
        <v>833</v>
      </c>
      <c r="C28" s="383" t="s">
        <v>15</v>
      </c>
      <c r="D28" s="364">
        <f>D29</f>
        <v>0</v>
      </c>
      <c r="E28" s="364">
        <f>E29</f>
        <v>0</v>
      </c>
      <c r="F28" s="364">
        <v>0</v>
      </c>
      <c r="G28" s="3183"/>
      <c r="H28" s="364">
        <f>H29</f>
        <v>0</v>
      </c>
      <c r="I28" s="364">
        <v>0</v>
      </c>
      <c r="J28" s="3184"/>
    </row>
    <row r="29" spans="1:15" ht="93.75" hidden="1" x14ac:dyDescent="0.25">
      <c r="A29" s="3181"/>
      <c r="B29" s="3182"/>
      <c r="C29" s="383" t="s">
        <v>19</v>
      </c>
      <c r="D29" s="364">
        <f>D31</f>
        <v>0</v>
      </c>
      <c r="E29" s="364">
        <f>E31</f>
        <v>0</v>
      </c>
      <c r="F29" s="364">
        <v>0</v>
      </c>
      <c r="G29" s="3183"/>
      <c r="H29" s="364">
        <f>H30</f>
        <v>0</v>
      </c>
      <c r="I29" s="364">
        <v>0</v>
      </c>
      <c r="J29" s="3184"/>
    </row>
    <row r="30" spans="1:15" ht="18.75" hidden="1" x14ac:dyDescent="0.25">
      <c r="A30" s="3185" t="s">
        <v>10</v>
      </c>
      <c r="B30" s="3186" t="s">
        <v>834</v>
      </c>
      <c r="C30" s="385" t="s">
        <v>15</v>
      </c>
      <c r="D30" s="370">
        <f>D31</f>
        <v>0</v>
      </c>
      <c r="E30" s="370">
        <f>E31</f>
        <v>0</v>
      </c>
      <c r="F30" s="370">
        <v>0</v>
      </c>
      <c r="G30" s="3141" t="s">
        <v>599</v>
      </c>
      <c r="H30" s="370">
        <f>H31</f>
        <v>0</v>
      </c>
      <c r="I30" s="370">
        <v>0</v>
      </c>
      <c r="J30" s="3141"/>
    </row>
    <row r="31" spans="1:15" ht="95.25" hidden="1" customHeight="1" x14ac:dyDescent="0.25">
      <c r="A31" s="3185"/>
      <c r="B31" s="3186"/>
      <c r="C31" s="385" t="s">
        <v>19</v>
      </c>
      <c r="D31" s="370">
        <f>D32+D33+D34</f>
        <v>0</v>
      </c>
      <c r="E31" s="370">
        <f>E32+E33+E34</f>
        <v>0</v>
      </c>
      <c r="F31" s="370">
        <v>0</v>
      </c>
      <c r="G31" s="3141"/>
      <c r="H31" s="370">
        <v>0</v>
      </c>
      <c r="I31" s="370">
        <v>0</v>
      </c>
      <c r="J31" s="3141"/>
    </row>
    <row r="32" spans="1:15" ht="93.75" hidden="1" customHeight="1" x14ac:dyDescent="0.25">
      <c r="A32" s="384" t="s">
        <v>77</v>
      </c>
      <c r="B32" s="385" t="s">
        <v>536</v>
      </c>
      <c r="C32" s="376" t="s">
        <v>19</v>
      </c>
      <c r="D32" s="370">
        <v>0</v>
      </c>
      <c r="E32" s="370">
        <v>0</v>
      </c>
      <c r="F32" s="370">
        <v>0</v>
      </c>
      <c r="G32" s="378"/>
      <c r="H32" s="370">
        <v>0</v>
      </c>
      <c r="I32" s="370">
        <v>0</v>
      </c>
      <c r="J32" s="378" t="s">
        <v>812</v>
      </c>
    </row>
    <row r="33" spans="1:20" ht="95.25" hidden="1" customHeight="1" x14ac:dyDescent="0.25">
      <c r="A33" s="384" t="s">
        <v>78</v>
      </c>
      <c r="B33" s="385" t="s">
        <v>537</v>
      </c>
      <c r="C33" s="376" t="s">
        <v>19</v>
      </c>
      <c r="D33" s="370">
        <v>0</v>
      </c>
      <c r="E33" s="370">
        <v>0</v>
      </c>
      <c r="F33" s="370">
        <v>0</v>
      </c>
      <c r="G33" s="378"/>
      <c r="H33" s="370">
        <v>0</v>
      </c>
      <c r="I33" s="370">
        <v>0</v>
      </c>
      <c r="J33" s="378" t="s">
        <v>812</v>
      </c>
      <c r="L33" s="82"/>
    </row>
    <row r="34" spans="1:20" ht="92.25" hidden="1" customHeight="1" x14ac:dyDescent="0.25">
      <c r="A34" s="384" t="s">
        <v>247</v>
      </c>
      <c r="B34" s="385" t="s">
        <v>473</v>
      </c>
      <c r="C34" s="376" t="s">
        <v>19</v>
      </c>
      <c r="D34" s="370">
        <v>0</v>
      </c>
      <c r="E34" s="370">
        <v>0</v>
      </c>
      <c r="F34" s="370">
        <v>0</v>
      </c>
      <c r="G34" s="378"/>
      <c r="H34" s="370">
        <v>0</v>
      </c>
      <c r="I34" s="370">
        <v>0</v>
      </c>
      <c r="J34" s="378" t="s">
        <v>812</v>
      </c>
    </row>
    <row r="35" spans="1:20" ht="19.5" customHeight="1" x14ac:dyDescent="0.25">
      <c r="A35" s="3162" t="s">
        <v>303</v>
      </c>
      <c r="B35" s="3165" t="s">
        <v>835</v>
      </c>
      <c r="C35" s="383" t="s">
        <v>15</v>
      </c>
      <c r="D35" s="364">
        <f>D36+D37</f>
        <v>852932.1</v>
      </c>
      <c r="E35" s="364">
        <f>E36+E37</f>
        <v>271313.3</v>
      </c>
      <c r="F35" s="364">
        <f t="shared" ref="F35:F76" si="5">E35/D35*100</f>
        <v>31.809484014026442</v>
      </c>
      <c r="G35" s="3168"/>
      <c r="H35" s="364">
        <f>H36+H37</f>
        <v>247009.5</v>
      </c>
      <c r="I35" s="364">
        <f t="shared" ref="I35:I76" si="6">H35/D35*100</f>
        <v>28.960042657557384</v>
      </c>
      <c r="J35" s="3171"/>
    </row>
    <row r="36" spans="1:20" ht="91.5" customHeight="1" x14ac:dyDescent="0.25">
      <c r="A36" s="3163"/>
      <c r="B36" s="3166"/>
      <c r="C36" s="383" t="s">
        <v>16</v>
      </c>
      <c r="D36" s="364">
        <f>D40+D91</f>
        <v>177841</v>
      </c>
      <c r="E36" s="364">
        <f>E40+E91</f>
        <v>34179.1</v>
      </c>
      <c r="F36" s="364">
        <f t="shared" si="5"/>
        <v>19.218909025477814</v>
      </c>
      <c r="G36" s="3169"/>
      <c r="H36" s="364">
        <f>H40+H91</f>
        <v>34179.1</v>
      </c>
      <c r="I36" s="364">
        <f t="shared" si="6"/>
        <v>19.218909025477814</v>
      </c>
      <c r="J36" s="3172"/>
    </row>
    <row r="37" spans="1:20" ht="90.75" customHeight="1" x14ac:dyDescent="0.25">
      <c r="A37" s="3163"/>
      <c r="B37" s="3166"/>
      <c r="C37" s="383" t="s">
        <v>19</v>
      </c>
      <c r="D37" s="364">
        <f>D41+D43+D46+D58+D84+D92</f>
        <v>675091.1</v>
      </c>
      <c r="E37" s="364">
        <f>E41+E43+E46+E58+E84+E92</f>
        <v>237134.19999999998</v>
      </c>
      <c r="F37" s="364">
        <f t="shared" si="5"/>
        <v>35.126251849565193</v>
      </c>
      <c r="G37" s="3169"/>
      <c r="H37" s="364">
        <f>H41+H43+H46+H58+H84+H92</f>
        <v>212830.4</v>
      </c>
      <c r="I37" s="364">
        <f t="shared" si="6"/>
        <v>31.526174763672639</v>
      </c>
      <c r="J37" s="3172"/>
      <c r="O37" s="78"/>
    </row>
    <row r="38" spans="1:20" ht="57" customHeight="1" x14ac:dyDescent="0.25">
      <c r="A38" s="3164"/>
      <c r="B38" s="3167"/>
      <c r="C38" s="383" t="s">
        <v>20</v>
      </c>
      <c r="D38" s="364">
        <f>D89</f>
        <v>1300</v>
      </c>
      <c r="E38" s="364">
        <f>E89</f>
        <v>0</v>
      </c>
      <c r="F38" s="364">
        <v>0</v>
      </c>
      <c r="G38" s="3170"/>
      <c r="H38" s="364">
        <f>H85</f>
        <v>0</v>
      </c>
      <c r="I38" s="364">
        <v>0</v>
      </c>
      <c r="J38" s="3173"/>
    </row>
    <row r="39" spans="1:20" ht="20.25" customHeight="1" x14ac:dyDescent="0.25">
      <c r="A39" s="3144" t="s">
        <v>66</v>
      </c>
      <c r="B39" s="3146" t="s">
        <v>538</v>
      </c>
      <c r="C39" s="376" t="s">
        <v>15</v>
      </c>
      <c r="D39" s="370">
        <f>D40+D41</f>
        <v>76806</v>
      </c>
      <c r="E39" s="370">
        <f>E40+E41</f>
        <v>0</v>
      </c>
      <c r="F39" s="370">
        <f t="shared" si="5"/>
        <v>0</v>
      </c>
      <c r="G39" s="3174" t="s">
        <v>836</v>
      </c>
      <c r="H39" s="370">
        <f>H40+H41</f>
        <v>0</v>
      </c>
      <c r="I39" s="370">
        <f t="shared" si="6"/>
        <v>0</v>
      </c>
      <c r="J39" s="3177" t="s">
        <v>978</v>
      </c>
    </row>
    <row r="40" spans="1:20" ht="75" customHeight="1" x14ac:dyDescent="0.25">
      <c r="A40" s="3155"/>
      <c r="B40" s="3156"/>
      <c r="C40" s="376" t="s">
        <v>16</v>
      </c>
      <c r="D40" s="370">
        <v>73306</v>
      </c>
      <c r="E40" s="370">
        <v>0</v>
      </c>
      <c r="F40" s="370">
        <f t="shared" si="5"/>
        <v>0</v>
      </c>
      <c r="G40" s="3175"/>
      <c r="H40" s="370">
        <v>0</v>
      </c>
      <c r="I40" s="370">
        <f t="shared" si="6"/>
        <v>0</v>
      </c>
      <c r="J40" s="3178"/>
    </row>
    <row r="41" spans="1:20" ht="91.5" customHeight="1" x14ac:dyDescent="0.25">
      <c r="A41" s="3145"/>
      <c r="B41" s="3147"/>
      <c r="C41" s="382" t="s">
        <v>19</v>
      </c>
      <c r="D41" s="369">
        <v>3500</v>
      </c>
      <c r="E41" s="369">
        <v>0</v>
      </c>
      <c r="F41" s="369">
        <f t="shared" si="5"/>
        <v>0</v>
      </c>
      <c r="G41" s="3176"/>
      <c r="H41" s="369">
        <v>0</v>
      </c>
      <c r="I41" s="369">
        <f t="shared" si="6"/>
        <v>0</v>
      </c>
      <c r="J41" s="3179"/>
    </row>
    <row r="42" spans="1:20" ht="21" customHeight="1" x14ac:dyDescent="0.25">
      <c r="A42" s="3138" t="s">
        <v>67</v>
      </c>
      <c r="B42" s="3139" t="s">
        <v>837</v>
      </c>
      <c r="C42" s="376" t="s">
        <v>15</v>
      </c>
      <c r="D42" s="370">
        <f>D43</f>
        <v>19840</v>
      </c>
      <c r="E42" s="370">
        <f>E43</f>
        <v>0</v>
      </c>
      <c r="F42" s="370">
        <f t="shared" si="5"/>
        <v>0</v>
      </c>
      <c r="G42" s="3140" t="s">
        <v>474</v>
      </c>
      <c r="H42" s="370">
        <f>H43</f>
        <v>0</v>
      </c>
      <c r="I42" s="370">
        <f t="shared" si="6"/>
        <v>0</v>
      </c>
      <c r="J42" s="3140"/>
    </row>
    <row r="43" spans="1:20" ht="96" customHeight="1" x14ac:dyDescent="0.25">
      <c r="A43" s="3138"/>
      <c r="B43" s="3139"/>
      <c r="C43" s="376" t="s">
        <v>19</v>
      </c>
      <c r="D43" s="370">
        <f>D44+D45</f>
        <v>19840</v>
      </c>
      <c r="E43" s="370">
        <f>E44+E45</f>
        <v>0</v>
      </c>
      <c r="F43" s="370">
        <f t="shared" si="5"/>
        <v>0</v>
      </c>
      <c r="G43" s="3140"/>
      <c r="H43" s="370">
        <v>0</v>
      </c>
      <c r="I43" s="370">
        <f t="shared" si="6"/>
        <v>0</v>
      </c>
      <c r="J43" s="3140"/>
    </row>
    <row r="44" spans="1:20" ht="88.5" customHeight="1" x14ac:dyDescent="0.25">
      <c r="A44" s="375" t="s">
        <v>475</v>
      </c>
      <c r="B44" s="107" t="s">
        <v>539</v>
      </c>
      <c r="C44" s="107" t="s">
        <v>19</v>
      </c>
      <c r="D44" s="370">
        <v>9840</v>
      </c>
      <c r="E44" s="370">
        <v>0</v>
      </c>
      <c r="F44" s="370">
        <f>E44/D44*100</f>
        <v>0</v>
      </c>
      <c r="G44" s="379"/>
      <c r="H44" s="370">
        <v>0</v>
      </c>
      <c r="I44" s="370">
        <f>H44/D44*100</f>
        <v>0</v>
      </c>
      <c r="J44" s="379" t="s">
        <v>838</v>
      </c>
      <c r="O44" s="82"/>
    </row>
    <row r="45" spans="1:20" ht="132.75" customHeight="1" x14ac:dyDescent="0.25">
      <c r="A45" s="375" t="s">
        <v>476</v>
      </c>
      <c r="B45" s="376" t="s">
        <v>540</v>
      </c>
      <c r="C45" s="376" t="s">
        <v>19</v>
      </c>
      <c r="D45" s="370">
        <v>10000</v>
      </c>
      <c r="E45" s="370">
        <v>0</v>
      </c>
      <c r="F45" s="370">
        <f t="shared" si="5"/>
        <v>0</v>
      </c>
      <c r="G45" s="379"/>
      <c r="H45" s="370">
        <v>0</v>
      </c>
      <c r="I45" s="370">
        <f t="shared" si="6"/>
        <v>0</v>
      </c>
      <c r="J45" s="379" t="s">
        <v>838</v>
      </c>
      <c r="K45" s="82"/>
      <c r="L45" s="82"/>
      <c r="T45" s="13" t="s">
        <v>551</v>
      </c>
    </row>
    <row r="46" spans="1:20" ht="96.75" customHeight="1" x14ac:dyDescent="0.25">
      <c r="A46" s="375" t="s">
        <v>106</v>
      </c>
      <c r="B46" s="376" t="s">
        <v>839</v>
      </c>
      <c r="C46" s="376" t="s">
        <v>19</v>
      </c>
      <c r="D46" s="370">
        <f>D48+D50+D52+D53+D54+D55+D56+D57</f>
        <v>639340.4</v>
      </c>
      <c r="E46" s="370">
        <f>E48+E50+E52+E53+E54+E55+E56+E57</f>
        <v>236822.19999999998</v>
      </c>
      <c r="F46" s="370">
        <f>E46/D46*100</f>
        <v>37.041644795167016</v>
      </c>
      <c r="G46" s="377" t="s">
        <v>477</v>
      </c>
      <c r="H46" s="370">
        <f>H48+H50+H52+H53+H54+H55+H56+H57</f>
        <v>212518.39999999999</v>
      </c>
      <c r="I46" s="370">
        <f t="shared" si="6"/>
        <v>33.240258241149782</v>
      </c>
      <c r="J46" s="377"/>
    </row>
    <row r="47" spans="1:20" ht="17.25" customHeight="1" x14ac:dyDescent="0.25">
      <c r="A47" s="3138" t="s">
        <v>558</v>
      </c>
      <c r="B47" s="3139" t="s">
        <v>43</v>
      </c>
      <c r="C47" s="376" t="s">
        <v>15</v>
      </c>
      <c r="D47" s="370">
        <f>D48</f>
        <v>521600</v>
      </c>
      <c r="E47" s="370">
        <f>E48</f>
        <v>219255.6</v>
      </c>
      <c r="F47" s="370">
        <f t="shared" si="5"/>
        <v>42.035199386503066</v>
      </c>
      <c r="G47" s="3140" t="s">
        <v>840</v>
      </c>
      <c r="H47" s="370">
        <f>H48</f>
        <v>195472.7</v>
      </c>
      <c r="I47" s="370">
        <f t="shared" si="6"/>
        <v>37.475594325153381</v>
      </c>
      <c r="J47" s="3140" t="s">
        <v>841</v>
      </c>
    </row>
    <row r="48" spans="1:20" ht="192" customHeight="1" x14ac:dyDescent="0.25">
      <c r="A48" s="3138"/>
      <c r="B48" s="3139"/>
      <c r="C48" s="376" t="s">
        <v>19</v>
      </c>
      <c r="D48" s="370">
        <v>521600</v>
      </c>
      <c r="E48" s="370">
        <v>219255.6</v>
      </c>
      <c r="F48" s="370">
        <f t="shared" si="5"/>
        <v>42.035199386503066</v>
      </c>
      <c r="G48" s="3140"/>
      <c r="H48" s="370">
        <v>195472.7</v>
      </c>
      <c r="I48" s="370">
        <f t="shared" si="6"/>
        <v>37.475594325153381</v>
      </c>
      <c r="J48" s="3140"/>
    </row>
    <row r="49" spans="1:12" ht="112.5" customHeight="1" x14ac:dyDescent="0.25">
      <c r="A49" s="3144" t="s">
        <v>559</v>
      </c>
      <c r="B49" s="3146" t="s">
        <v>45</v>
      </c>
      <c r="C49" s="376" t="s">
        <v>15</v>
      </c>
      <c r="D49" s="370">
        <f>D50</f>
        <v>74000</v>
      </c>
      <c r="E49" s="370">
        <f>E50</f>
        <v>10881.4</v>
      </c>
      <c r="F49" s="370">
        <f t="shared" si="5"/>
        <v>14.704594594594594</v>
      </c>
      <c r="G49" s="3157" t="s">
        <v>1016</v>
      </c>
      <c r="H49" s="370">
        <f>H50</f>
        <v>10881.4</v>
      </c>
      <c r="I49" s="370">
        <f t="shared" si="6"/>
        <v>14.704594594594594</v>
      </c>
      <c r="J49" s="3157" t="s">
        <v>842</v>
      </c>
    </row>
    <row r="50" spans="1:12" ht="138.75" customHeight="1" x14ac:dyDescent="0.25">
      <c r="A50" s="3155"/>
      <c r="B50" s="3156"/>
      <c r="C50" s="3146" t="s">
        <v>19</v>
      </c>
      <c r="D50" s="3160">
        <v>74000</v>
      </c>
      <c r="E50" s="3160">
        <v>10881.4</v>
      </c>
      <c r="F50" s="3160">
        <f t="shared" si="5"/>
        <v>14.704594594594594</v>
      </c>
      <c r="G50" s="3158"/>
      <c r="H50" s="3160">
        <v>10881.4</v>
      </c>
      <c r="I50" s="3160">
        <f t="shared" si="6"/>
        <v>14.704594594594594</v>
      </c>
      <c r="J50" s="3158"/>
      <c r="L50" s="86"/>
    </row>
    <row r="51" spans="1:12" ht="75" customHeight="1" x14ac:dyDescent="0.25">
      <c r="A51" s="3145"/>
      <c r="B51" s="3147"/>
      <c r="C51" s="3147"/>
      <c r="D51" s="3161"/>
      <c r="E51" s="3161"/>
      <c r="F51" s="3161"/>
      <c r="G51" s="3159"/>
      <c r="H51" s="3161"/>
      <c r="I51" s="3161"/>
      <c r="J51" s="3159"/>
      <c r="L51" s="86"/>
    </row>
    <row r="52" spans="1:12" ht="207" customHeight="1" x14ac:dyDescent="0.25">
      <c r="A52" s="375" t="s">
        <v>560</v>
      </c>
      <c r="B52" s="376" t="s">
        <v>46</v>
      </c>
      <c r="C52" s="376" t="s">
        <v>19</v>
      </c>
      <c r="D52" s="370">
        <v>37105.4</v>
      </c>
      <c r="E52" s="370">
        <v>5940.9</v>
      </c>
      <c r="F52" s="370">
        <f t="shared" si="5"/>
        <v>16.010877123006352</v>
      </c>
      <c r="G52" s="377" t="s">
        <v>843</v>
      </c>
      <c r="H52" s="370">
        <v>5438.9</v>
      </c>
      <c r="I52" s="370">
        <f t="shared" si="6"/>
        <v>14.657974311016725</v>
      </c>
      <c r="J52" s="187" t="s">
        <v>841</v>
      </c>
      <c r="K52" s="82"/>
    </row>
    <row r="53" spans="1:12" ht="95.25" customHeight="1" x14ac:dyDescent="0.25">
      <c r="A53" s="375" t="s">
        <v>561</v>
      </c>
      <c r="B53" s="376" t="s">
        <v>47</v>
      </c>
      <c r="C53" s="376" t="s">
        <v>19</v>
      </c>
      <c r="D53" s="370">
        <v>1750</v>
      </c>
      <c r="E53" s="370">
        <v>437.5</v>
      </c>
      <c r="F53" s="370">
        <f t="shared" si="5"/>
        <v>25</v>
      </c>
      <c r="G53" s="367" t="s">
        <v>844</v>
      </c>
      <c r="H53" s="370">
        <v>437.5</v>
      </c>
      <c r="I53" s="370">
        <f t="shared" si="6"/>
        <v>25</v>
      </c>
      <c r="J53" s="187"/>
    </row>
    <row r="54" spans="1:12" ht="89.25" customHeight="1" x14ac:dyDescent="0.25">
      <c r="A54" s="375" t="s">
        <v>562</v>
      </c>
      <c r="B54" s="376" t="s">
        <v>48</v>
      </c>
      <c r="C54" s="376" t="s">
        <v>19</v>
      </c>
      <c r="D54" s="370">
        <v>1000</v>
      </c>
      <c r="E54" s="370">
        <v>250</v>
      </c>
      <c r="F54" s="370">
        <f t="shared" si="5"/>
        <v>25</v>
      </c>
      <c r="G54" s="377" t="s">
        <v>845</v>
      </c>
      <c r="H54" s="370">
        <v>250</v>
      </c>
      <c r="I54" s="370">
        <f t="shared" si="6"/>
        <v>25</v>
      </c>
      <c r="J54" s="187"/>
    </row>
    <row r="55" spans="1:12" ht="117.75" customHeight="1" x14ac:dyDescent="0.25">
      <c r="A55" s="375" t="s">
        <v>563</v>
      </c>
      <c r="B55" s="376" t="s">
        <v>478</v>
      </c>
      <c r="C55" s="376" t="s">
        <v>19</v>
      </c>
      <c r="D55" s="370">
        <v>800</v>
      </c>
      <c r="E55" s="370">
        <v>0</v>
      </c>
      <c r="F55" s="370">
        <f t="shared" si="5"/>
        <v>0</v>
      </c>
      <c r="G55" s="377"/>
      <c r="H55" s="370">
        <v>0</v>
      </c>
      <c r="I55" s="370">
        <f>H55/D55*100</f>
        <v>0</v>
      </c>
      <c r="J55" s="379" t="s">
        <v>846</v>
      </c>
    </row>
    <row r="56" spans="1:12" ht="150.75" customHeight="1" x14ac:dyDescent="0.25">
      <c r="A56" s="375" t="s">
        <v>564</v>
      </c>
      <c r="B56" s="376" t="s">
        <v>49</v>
      </c>
      <c r="C56" s="376" t="s">
        <v>19</v>
      </c>
      <c r="D56" s="370">
        <v>3000</v>
      </c>
      <c r="E56" s="370">
        <v>0</v>
      </c>
      <c r="F56" s="370">
        <f t="shared" si="5"/>
        <v>0</v>
      </c>
      <c r="G56" s="379"/>
      <c r="H56" s="370">
        <v>0</v>
      </c>
      <c r="I56" s="370">
        <f t="shared" si="6"/>
        <v>0</v>
      </c>
      <c r="J56" s="379" t="s">
        <v>846</v>
      </c>
    </row>
    <row r="57" spans="1:12" ht="210" customHeight="1" x14ac:dyDescent="0.25">
      <c r="A57" s="375" t="s">
        <v>565</v>
      </c>
      <c r="B57" s="376" t="s">
        <v>50</v>
      </c>
      <c r="C57" s="376" t="s">
        <v>19</v>
      </c>
      <c r="D57" s="370">
        <v>85</v>
      </c>
      <c r="E57" s="370">
        <v>56.8</v>
      </c>
      <c r="F57" s="370">
        <f t="shared" si="5"/>
        <v>66.82352941176471</v>
      </c>
      <c r="G57" s="377" t="s">
        <v>847</v>
      </c>
      <c r="H57" s="370">
        <v>37.9</v>
      </c>
      <c r="I57" s="370">
        <f t="shared" si="6"/>
        <v>44.588235294117645</v>
      </c>
      <c r="J57" s="379" t="s">
        <v>916</v>
      </c>
    </row>
    <row r="58" spans="1:12" ht="87.75" customHeight="1" x14ac:dyDescent="0.25">
      <c r="A58" s="375" t="s">
        <v>107</v>
      </c>
      <c r="B58" s="376" t="s">
        <v>479</v>
      </c>
      <c r="C58" s="376" t="s">
        <v>19</v>
      </c>
      <c r="D58" s="370">
        <f>D59+D61+D62+D64+D66+D67+D69+D70+D71+D73+D75+D77</f>
        <v>8604.7000000000007</v>
      </c>
      <c r="E58" s="370">
        <f>E60+E61+E63+E65+E66+E68+E69+E70+E72+E74+E76</f>
        <v>0</v>
      </c>
      <c r="F58" s="370">
        <f t="shared" si="5"/>
        <v>0</v>
      </c>
      <c r="G58" s="365" t="s">
        <v>480</v>
      </c>
      <c r="H58" s="370">
        <f>H60+H61+H63+H64+H68+H69+H70+H72+H74+H76</f>
        <v>0</v>
      </c>
      <c r="I58" s="370">
        <f t="shared" si="6"/>
        <v>0</v>
      </c>
      <c r="J58" s="377"/>
    </row>
    <row r="59" spans="1:12" ht="18" hidden="1" customHeight="1" x14ac:dyDescent="0.25">
      <c r="A59" s="3138" t="s">
        <v>481</v>
      </c>
      <c r="B59" s="3139" t="s">
        <v>848</v>
      </c>
      <c r="C59" s="376" t="s">
        <v>15</v>
      </c>
      <c r="D59" s="370">
        <f>D60</f>
        <v>0</v>
      </c>
      <c r="E59" s="370">
        <f>E60</f>
        <v>0</v>
      </c>
      <c r="F59" s="370">
        <v>0</v>
      </c>
      <c r="G59" s="3140"/>
      <c r="H59" s="370">
        <f>H60</f>
        <v>0</v>
      </c>
      <c r="I59" s="370">
        <v>0</v>
      </c>
      <c r="J59" s="3140" t="s">
        <v>812</v>
      </c>
    </row>
    <row r="60" spans="1:12" ht="145.5" hidden="1" customHeight="1" x14ac:dyDescent="0.25">
      <c r="A60" s="3138"/>
      <c r="B60" s="3139"/>
      <c r="C60" s="376" t="s">
        <v>19</v>
      </c>
      <c r="D60" s="370">
        <v>0</v>
      </c>
      <c r="E60" s="370">
        <v>0</v>
      </c>
      <c r="F60" s="370">
        <v>0</v>
      </c>
      <c r="G60" s="3140"/>
      <c r="H60" s="370">
        <v>0</v>
      </c>
      <c r="I60" s="370">
        <v>0</v>
      </c>
      <c r="J60" s="3140"/>
    </row>
    <row r="61" spans="1:12" ht="94.5" customHeight="1" x14ac:dyDescent="0.25">
      <c r="A61" s="375" t="s">
        <v>482</v>
      </c>
      <c r="B61" s="376" t="s">
        <v>483</v>
      </c>
      <c r="C61" s="376" t="s">
        <v>19</v>
      </c>
      <c r="D61" s="370">
        <v>200</v>
      </c>
      <c r="E61" s="370">
        <v>0</v>
      </c>
      <c r="F61" s="370">
        <f t="shared" si="5"/>
        <v>0</v>
      </c>
      <c r="G61" s="377" t="s">
        <v>849</v>
      </c>
      <c r="H61" s="370">
        <v>0</v>
      </c>
      <c r="I61" s="370">
        <f t="shared" si="6"/>
        <v>0</v>
      </c>
      <c r="J61" s="187"/>
    </row>
    <row r="62" spans="1:12" ht="24" customHeight="1" x14ac:dyDescent="0.25">
      <c r="A62" s="3144" t="s">
        <v>484</v>
      </c>
      <c r="B62" s="3146" t="s">
        <v>850</v>
      </c>
      <c r="C62" s="376" t="s">
        <v>15</v>
      </c>
      <c r="D62" s="370">
        <f>D63</f>
        <v>2000</v>
      </c>
      <c r="E62" s="370">
        <f>E63</f>
        <v>0</v>
      </c>
      <c r="F62" s="370">
        <f t="shared" si="5"/>
        <v>0</v>
      </c>
      <c r="G62" s="3151"/>
      <c r="H62" s="370">
        <f>H63</f>
        <v>0</v>
      </c>
      <c r="I62" s="370">
        <f t="shared" si="6"/>
        <v>0</v>
      </c>
      <c r="J62" s="3153" t="s">
        <v>846</v>
      </c>
    </row>
    <row r="63" spans="1:12" ht="99.75" customHeight="1" x14ac:dyDescent="0.25">
      <c r="A63" s="3145"/>
      <c r="B63" s="3147"/>
      <c r="C63" s="376" t="s">
        <v>19</v>
      </c>
      <c r="D63" s="370">
        <v>2000</v>
      </c>
      <c r="E63" s="370">
        <v>0</v>
      </c>
      <c r="F63" s="370">
        <f t="shared" si="5"/>
        <v>0</v>
      </c>
      <c r="G63" s="3152"/>
      <c r="H63" s="370">
        <v>0</v>
      </c>
      <c r="I63" s="370">
        <f t="shared" si="6"/>
        <v>0</v>
      </c>
      <c r="J63" s="3154"/>
    </row>
    <row r="64" spans="1:12" ht="23.25" customHeight="1" x14ac:dyDescent="0.25">
      <c r="A64" s="3144" t="s">
        <v>485</v>
      </c>
      <c r="B64" s="3146" t="s">
        <v>851</v>
      </c>
      <c r="C64" s="381" t="s">
        <v>15</v>
      </c>
      <c r="D64" s="368">
        <f>D65</f>
        <v>2000</v>
      </c>
      <c r="E64" s="368">
        <f>E65</f>
        <v>0</v>
      </c>
      <c r="F64" s="368">
        <f t="shared" si="5"/>
        <v>0</v>
      </c>
      <c r="G64" s="3146" t="s">
        <v>852</v>
      </c>
      <c r="H64" s="396">
        <f>H65</f>
        <v>0</v>
      </c>
      <c r="I64" s="368">
        <f t="shared" si="6"/>
        <v>0</v>
      </c>
      <c r="J64" s="3148" t="s">
        <v>1017</v>
      </c>
    </row>
    <row r="65" spans="1:11" ht="127.5" customHeight="1" x14ac:dyDescent="0.25">
      <c r="A65" s="3145"/>
      <c r="B65" s="3147"/>
      <c r="C65" s="376" t="s">
        <v>19</v>
      </c>
      <c r="D65" s="370">
        <v>2000</v>
      </c>
      <c r="E65" s="370">
        <v>0</v>
      </c>
      <c r="F65" s="370">
        <f t="shared" si="5"/>
        <v>0</v>
      </c>
      <c r="G65" s="3147"/>
      <c r="H65" s="370">
        <v>0</v>
      </c>
      <c r="I65" s="370">
        <f t="shared" si="6"/>
        <v>0</v>
      </c>
      <c r="J65" s="3149"/>
    </row>
    <row r="66" spans="1:11" ht="92.25" hidden="1" customHeight="1" x14ac:dyDescent="0.25">
      <c r="A66" s="375" t="s">
        <v>486</v>
      </c>
      <c r="B66" s="376" t="s">
        <v>853</v>
      </c>
      <c r="C66" s="376" t="s">
        <v>19</v>
      </c>
      <c r="D66" s="370">
        <v>0</v>
      </c>
      <c r="E66" s="370">
        <v>0</v>
      </c>
      <c r="F66" s="370">
        <v>0</v>
      </c>
      <c r="G66" s="378"/>
      <c r="H66" s="370">
        <v>0</v>
      </c>
      <c r="I66" s="370">
        <v>0</v>
      </c>
      <c r="J66" s="378" t="s">
        <v>405</v>
      </c>
    </row>
    <row r="67" spans="1:11" ht="13.5" customHeight="1" x14ac:dyDescent="0.25">
      <c r="A67" s="3138" t="s">
        <v>487</v>
      </c>
      <c r="B67" s="3139" t="s">
        <v>53</v>
      </c>
      <c r="C67" s="188" t="s">
        <v>15</v>
      </c>
      <c r="D67" s="370">
        <f>D68</f>
        <v>500</v>
      </c>
      <c r="E67" s="370">
        <f>E68</f>
        <v>0</v>
      </c>
      <c r="F67" s="370">
        <f t="shared" si="5"/>
        <v>0</v>
      </c>
      <c r="G67" s="3141"/>
      <c r="H67" s="370">
        <f>H68</f>
        <v>0</v>
      </c>
      <c r="I67" s="370">
        <f t="shared" si="6"/>
        <v>0</v>
      </c>
      <c r="J67" s="3150" t="s">
        <v>846</v>
      </c>
    </row>
    <row r="68" spans="1:11" ht="100.5" customHeight="1" x14ac:dyDescent="0.25">
      <c r="A68" s="3138"/>
      <c r="B68" s="3139"/>
      <c r="C68" s="188" t="s">
        <v>19</v>
      </c>
      <c r="D68" s="370">
        <v>500</v>
      </c>
      <c r="E68" s="370">
        <v>0</v>
      </c>
      <c r="F68" s="370">
        <f t="shared" si="5"/>
        <v>0</v>
      </c>
      <c r="G68" s="3141"/>
      <c r="H68" s="370">
        <v>0</v>
      </c>
      <c r="I68" s="370">
        <f t="shared" si="6"/>
        <v>0</v>
      </c>
      <c r="J68" s="3150"/>
    </row>
    <row r="69" spans="1:11" ht="205.5" hidden="1" customHeight="1" x14ac:dyDescent="0.25">
      <c r="A69" s="375" t="s">
        <v>488</v>
      </c>
      <c r="B69" s="376" t="s">
        <v>854</v>
      </c>
      <c r="C69" s="107" t="s">
        <v>19</v>
      </c>
      <c r="D69" s="370">
        <v>0</v>
      </c>
      <c r="E69" s="370">
        <v>0</v>
      </c>
      <c r="F69" s="370">
        <v>0</v>
      </c>
      <c r="G69" s="378"/>
      <c r="H69" s="370">
        <v>0</v>
      </c>
      <c r="I69" s="370">
        <v>0</v>
      </c>
      <c r="J69" s="394" t="s">
        <v>812</v>
      </c>
    </row>
    <row r="70" spans="1:11" ht="101.25" hidden="1" customHeight="1" x14ac:dyDescent="0.25">
      <c r="A70" s="375" t="s">
        <v>489</v>
      </c>
      <c r="B70" s="376" t="s">
        <v>855</v>
      </c>
      <c r="C70" s="376" t="s">
        <v>19</v>
      </c>
      <c r="D70" s="370">
        <v>0</v>
      </c>
      <c r="E70" s="370">
        <v>0</v>
      </c>
      <c r="F70" s="370">
        <v>0</v>
      </c>
      <c r="G70" s="378"/>
      <c r="H70" s="370">
        <v>0</v>
      </c>
      <c r="I70" s="370">
        <v>0</v>
      </c>
      <c r="J70" s="378" t="s">
        <v>405</v>
      </c>
    </row>
    <row r="71" spans="1:11" ht="19.5" customHeight="1" x14ac:dyDescent="0.25">
      <c r="A71" s="3138" t="s">
        <v>566</v>
      </c>
      <c r="B71" s="3139" t="s">
        <v>856</v>
      </c>
      <c r="C71" s="188" t="s">
        <v>15</v>
      </c>
      <c r="D71" s="370">
        <f>D72</f>
        <v>704.7</v>
      </c>
      <c r="E71" s="370">
        <f>E72</f>
        <v>0</v>
      </c>
      <c r="F71" s="370">
        <f t="shared" si="5"/>
        <v>0</v>
      </c>
      <c r="G71" s="3141"/>
      <c r="H71" s="370">
        <f>H72</f>
        <v>0</v>
      </c>
      <c r="I71" s="370">
        <f t="shared" si="6"/>
        <v>0</v>
      </c>
      <c r="J71" s="3141" t="s">
        <v>846</v>
      </c>
    </row>
    <row r="72" spans="1:11" ht="93.75" customHeight="1" x14ac:dyDescent="0.25">
      <c r="A72" s="3138"/>
      <c r="B72" s="3139"/>
      <c r="C72" s="107" t="s">
        <v>19</v>
      </c>
      <c r="D72" s="370">
        <v>704.7</v>
      </c>
      <c r="E72" s="370">
        <v>0</v>
      </c>
      <c r="F72" s="370">
        <f t="shared" si="5"/>
        <v>0</v>
      </c>
      <c r="G72" s="3141"/>
      <c r="H72" s="370">
        <v>0</v>
      </c>
      <c r="I72" s="370">
        <f t="shared" si="6"/>
        <v>0</v>
      </c>
      <c r="J72" s="3141"/>
    </row>
    <row r="73" spans="1:11" ht="18.75" x14ac:dyDescent="0.25">
      <c r="A73" s="3138" t="s">
        <v>567</v>
      </c>
      <c r="B73" s="3139" t="s">
        <v>857</v>
      </c>
      <c r="C73" s="188" t="s">
        <v>15</v>
      </c>
      <c r="D73" s="370">
        <f>D74</f>
        <v>2500</v>
      </c>
      <c r="E73" s="370">
        <f>E74</f>
        <v>0</v>
      </c>
      <c r="F73" s="370">
        <f t="shared" si="5"/>
        <v>0</v>
      </c>
      <c r="G73" s="3142" t="s">
        <v>980</v>
      </c>
      <c r="H73" s="370">
        <f>H74</f>
        <v>0</v>
      </c>
      <c r="I73" s="370">
        <f t="shared" si="6"/>
        <v>0</v>
      </c>
      <c r="J73" s="3143" t="s">
        <v>979</v>
      </c>
    </row>
    <row r="74" spans="1:11" ht="93.75" customHeight="1" x14ac:dyDescent="0.25">
      <c r="A74" s="3138"/>
      <c r="B74" s="3139"/>
      <c r="C74" s="107" t="s">
        <v>19</v>
      </c>
      <c r="D74" s="370">
        <v>2500</v>
      </c>
      <c r="E74" s="370">
        <v>0</v>
      </c>
      <c r="F74" s="370">
        <f t="shared" si="5"/>
        <v>0</v>
      </c>
      <c r="G74" s="3142"/>
      <c r="H74" s="370">
        <v>0</v>
      </c>
      <c r="I74" s="370">
        <f t="shared" si="6"/>
        <v>0</v>
      </c>
      <c r="J74" s="3143"/>
    </row>
    <row r="75" spans="1:11" ht="19.5" customHeight="1" x14ac:dyDescent="0.25">
      <c r="A75" s="3138" t="s">
        <v>568</v>
      </c>
      <c r="B75" s="3139" t="s">
        <v>54</v>
      </c>
      <c r="C75" s="188" t="s">
        <v>15</v>
      </c>
      <c r="D75" s="370">
        <f>D76</f>
        <v>700</v>
      </c>
      <c r="E75" s="370">
        <f>E76</f>
        <v>0</v>
      </c>
      <c r="F75" s="370">
        <f t="shared" si="5"/>
        <v>0</v>
      </c>
      <c r="G75" s="3140"/>
      <c r="H75" s="370">
        <f>H76</f>
        <v>0</v>
      </c>
      <c r="I75" s="370">
        <f t="shared" si="6"/>
        <v>0</v>
      </c>
      <c r="J75" s="3140" t="s">
        <v>858</v>
      </c>
    </row>
    <row r="76" spans="1:11" ht="96.75" customHeight="1" x14ac:dyDescent="0.25">
      <c r="A76" s="3138"/>
      <c r="B76" s="3139"/>
      <c r="C76" s="107" t="s">
        <v>19</v>
      </c>
      <c r="D76" s="370">
        <v>700</v>
      </c>
      <c r="E76" s="370">
        <v>0</v>
      </c>
      <c r="F76" s="370">
        <f t="shared" si="5"/>
        <v>0</v>
      </c>
      <c r="G76" s="3140"/>
      <c r="H76" s="370">
        <v>0</v>
      </c>
      <c r="I76" s="370">
        <f t="shared" si="6"/>
        <v>0</v>
      </c>
      <c r="J76" s="3140"/>
    </row>
    <row r="77" spans="1:11" ht="115.5" customHeight="1" x14ac:dyDescent="0.25">
      <c r="A77" s="186" t="s">
        <v>569</v>
      </c>
      <c r="B77" s="107" t="s">
        <v>55</v>
      </c>
      <c r="C77" s="3131" t="s">
        <v>859</v>
      </c>
      <c r="D77" s="3131"/>
      <c r="E77" s="3131"/>
      <c r="F77" s="3131"/>
      <c r="G77" s="3131"/>
      <c r="H77" s="3131"/>
      <c r="I77" s="3131"/>
      <c r="J77" s="3131"/>
      <c r="K77" s="13" t="s">
        <v>860</v>
      </c>
    </row>
    <row r="78" spans="1:11" ht="59.25" customHeight="1" x14ac:dyDescent="0.25">
      <c r="A78" s="372" t="s">
        <v>570</v>
      </c>
      <c r="B78" s="373" t="s">
        <v>56</v>
      </c>
      <c r="C78" s="3131" t="s">
        <v>861</v>
      </c>
      <c r="D78" s="3131"/>
      <c r="E78" s="3131"/>
      <c r="F78" s="3131"/>
      <c r="G78" s="3131"/>
      <c r="H78" s="3131"/>
      <c r="I78" s="3131"/>
      <c r="J78" s="3131"/>
    </row>
    <row r="79" spans="1:11" ht="41.25" customHeight="1" x14ac:dyDescent="0.25">
      <c r="A79" s="189" t="s">
        <v>571</v>
      </c>
      <c r="B79" s="190" t="s">
        <v>57</v>
      </c>
      <c r="C79" s="3131"/>
      <c r="D79" s="3131"/>
      <c r="E79" s="3131"/>
      <c r="F79" s="3131"/>
      <c r="G79" s="3131"/>
      <c r="H79" s="3131"/>
      <c r="I79" s="3131"/>
      <c r="J79" s="3131"/>
    </row>
    <row r="80" spans="1:11" ht="92.25" customHeight="1" x14ac:dyDescent="0.25">
      <c r="A80" s="189" t="s">
        <v>572</v>
      </c>
      <c r="B80" s="373" t="s">
        <v>58</v>
      </c>
      <c r="C80" s="3131"/>
      <c r="D80" s="3131"/>
      <c r="E80" s="3131"/>
      <c r="F80" s="3131"/>
      <c r="G80" s="3131"/>
      <c r="H80" s="3131"/>
      <c r="I80" s="3131"/>
      <c r="J80" s="3131"/>
    </row>
    <row r="81" spans="1:11" ht="114.75" customHeight="1" x14ac:dyDescent="0.25">
      <c r="A81" s="189" t="s">
        <v>573</v>
      </c>
      <c r="B81" s="373" t="s">
        <v>862</v>
      </c>
      <c r="C81" s="3131" t="s">
        <v>863</v>
      </c>
      <c r="D81" s="3131"/>
      <c r="E81" s="3131"/>
      <c r="F81" s="3131"/>
      <c r="G81" s="3131"/>
      <c r="H81" s="3131"/>
      <c r="I81" s="3131"/>
      <c r="J81" s="3131"/>
    </row>
    <row r="82" spans="1:11" ht="132" customHeight="1" x14ac:dyDescent="0.25">
      <c r="A82" s="189" t="s">
        <v>574</v>
      </c>
      <c r="B82" s="373" t="s">
        <v>59</v>
      </c>
      <c r="C82" s="3132" t="s">
        <v>864</v>
      </c>
      <c r="D82" s="3133"/>
      <c r="E82" s="3133"/>
      <c r="F82" s="3133"/>
      <c r="G82" s="3133"/>
      <c r="H82" s="3133"/>
      <c r="I82" s="3133"/>
      <c r="J82" s="3134"/>
    </row>
    <row r="83" spans="1:11" ht="18" customHeight="1" x14ac:dyDescent="0.25">
      <c r="A83" s="3135" t="s">
        <v>108</v>
      </c>
      <c r="B83" s="3136" t="s">
        <v>490</v>
      </c>
      <c r="C83" s="373" t="s">
        <v>15</v>
      </c>
      <c r="D83" s="180">
        <f>D84+D85</f>
        <v>4050</v>
      </c>
      <c r="E83" s="180">
        <f>E84+E85</f>
        <v>312</v>
      </c>
      <c r="F83" s="370">
        <f>E83/D83*100</f>
        <v>7.7037037037037042</v>
      </c>
      <c r="G83" s="3137" t="s">
        <v>493</v>
      </c>
      <c r="H83" s="180">
        <f>H84+H85</f>
        <v>312</v>
      </c>
      <c r="I83" s="370">
        <f>H83/D83*100</f>
        <v>7.7037037037037042</v>
      </c>
      <c r="J83" s="3118"/>
    </row>
    <row r="84" spans="1:11" ht="90.75" customHeight="1" x14ac:dyDescent="0.25">
      <c r="A84" s="3135"/>
      <c r="B84" s="3136"/>
      <c r="C84" s="373" t="s">
        <v>19</v>
      </c>
      <c r="D84" s="180">
        <f>D86+D88</f>
        <v>2750</v>
      </c>
      <c r="E84" s="180">
        <f>E86+E88</f>
        <v>312</v>
      </c>
      <c r="F84" s="370">
        <f t="shared" ref="F84:F100" si="7">E84/D84*100</f>
        <v>11.345454545454546</v>
      </c>
      <c r="G84" s="3137"/>
      <c r="H84" s="180">
        <f>H86+H88</f>
        <v>312</v>
      </c>
      <c r="I84" s="370">
        <f t="shared" ref="I84:I100" si="8">H84/D84*100</f>
        <v>11.345454545454546</v>
      </c>
      <c r="J84" s="3118"/>
    </row>
    <row r="85" spans="1:11" ht="39" customHeight="1" x14ac:dyDescent="0.25">
      <c r="A85" s="3135"/>
      <c r="B85" s="3136"/>
      <c r="C85" s="373" t="s">
        <v>20</v>
      </c>
      <c r="D85" s="180">
        <f>D89</f>
        <v>1300</v>
      </c>
      <c r="E85" s="180">
        <f>E89</f>
        <v>0</v>
      </c>
      <c r="F85" s="370">
        <v>0</v>
      </c>
      <c r="G85" s="3137"/>
      <c r="H85" s="180">
        <f>H89</f>
        <v>0</v>
      </c>
      <c r="I85" s="370">
        <v>0</v>
      </c>
      <c r="J85" s="3118"/>
    </row>
    <row r="86" spans="1:11" ht="93.75" x14ac:dyDescent="0.25">
      <c r="A86" s="372" t="s">
        <v>491</v>
      </c>
      <c r="B86" s="373" t="s">
        <v>62</v>
      </c>
      <c r="C86" s="373" t="s">
        <v>19</v>
      </c>
      <c r="D86" s="180">
        <v>1250</v>
      </c>
      <c r="E86" s="180">
        <v>312</v>
      </c>
      <c r="F86" s="370">
        <f t="shared" si="7"/>
        <v>24.959999999999997</v>
      </c>
      <c r="G86" s="374" t="s">
        <v>865</v>
      </c>
      <c r="H86" s="180">
        <v>312</v>
      </c>
      <c r="I86" s="370">
        <f t="shared" si="8"/>
        <v>24.959999999999997</v>
      </c>
      <c r="J86" s="374"/>
    </row>
    <row r="87" spans="1:11" ht="20.25" customHeight="1" x14ac:dyDescent="0.25">
      <c r="A87" s="3119" t="s">
        <v>492</v>
      </c>
      <c r="B87" s="3122" t="s">
        <v>866</v>
      </c>
      <c r="C87" s="373" t="s">
        <v>15</v>
      </c>
      <c r="D87" s="180">
        <f>D88+D89</f>
        <v>2800</v>
      </c>
      <c r="E87" s="180">
        <f>E88+E89</f>
        <v>0</v>
      </c>
      <c r="F87" s="370">
        <f t="shared" si="7"/>
        <v>0</v>
      </c>
      <c r="G87" s="3125"/>
      <c r="H87" s="180">
        <f>H88+H89</f>
        <v>0</v>
      </c>
      <c r="I87" s="370">
        <f t="shared" si="8"/>
        <v>0</v>
      </c>
      <c r="J87" s="3128" t="s">
        <v>981</v>
      </c>
    </row>
    <row r="88" spans="1:11" ht="93.75" customHeight="1" x14ac:dyDescent="0.25">
      <c r="A88" s="3120"/>
      <c r="B88" s="3123"/>
      <c r="C88" s="373" t="s">
        <v>19</v>
      </c>
      <c r="D88" s="180">
        <v>1500</v>
      </c>
      <c r="E88" s="180">
        <v>0</v>
      </c>
      <c r="F88" s="370">
        <f t="shared" si="7"/>
        <v>0</v>
      </c>
      <c r="G88" s="3126"/>
      <c r="H88" s="180">
        <v>0</v>
      </c>
      <c r="I88" s="370">
        <f t="shared" si="8"/>
        <v>0</v>
      </c>
      <c r="J88" s="3129"/>
    </row>
    <row r="89" spans="1:11" ht="38.25" customHeight="1" x14ac:dyDescent="0.25">
      <c r="A89" s="3121"/>
      <c r="B89" s="3124"/>
      <c r="C89" s="371" t="s">
        <v>20</v>
      </c>
      <c r="D89" s="191">
        <v>1300</v>
      </c>
      <c r="E89" s="191">
        <v>0</v>
      </c>
      <c r="F89" s="370">
        <f t="shared" si="7"/>
        <v>0</v>
      </c>
      <c r="G89" s="3127"/>
      <c r="H89" s="191">
        <v>0</v>
      </c>
      <c r="I89" s="370">
        <f t="shared" si="8"/>
        <v>0</v>
      </c>
      <c r="J89" s="3130"/>
    </row>
    <row r="90" spans="1:11" ht="19.5" customHeight="1" x14ac:dyDescent="0.25">
      <c r="A90" s="3119" t="s">
        <v>455</v>
      </c>
      <c r="B90" s="3122" t="s">
        <v>867</v>
      </c>
      <c r="C90" s="371" t="s">
        <v>15</v>
      </c>
      <c r="D90" s="191">
        <f>D91+D92</f>
        <v>105591</v>
      </c>
      <c r="E90" s="191">
        <f>E91+E92</f>
        <v>34179.1</v>
      </c>
      <c r="F90" s="369">
        <f>E90/D90*100</f>
        <v>32.369330719474199</v>
      </c>
      <c r="G90" s="3125" t="s">
        <v>1025</v>
      </c>
      <c r="H90" s="191">
        <f>H91+H92</f>
        <v>34179.1</v>
      </c>
      <c r="I90" s="369">
        <f>H90/D90*100</f>
        <v>32.369330719474199</v>
      </c>
      <c r="J90" s="3128"/>
    </row>
    <row r="91" spans="1:11" ht="100.5" customHeight="1" x14ac:dyDescent="0.25">
      <c r="A91" s="3120"/>
      <c r="B91" s="3123"/>
      <c r="C91" s="371" t="s">
        <v>16</v>
      </c>
      <c r="D91" s="191">
        <v>104535</v>
      </c>
      <c r="E91" s="191">
        <v>34179.1</v>
      </c>
      <c r="F91" s="418">
        <f>E91/D91*100</f>
        <v>32.69632180609365</v>
      </c>
      <c r="G91" s="3126"/>
      <c r="H91" s="191">
        <v>34179.1</v>
      </c>
      <c r="I91" s="369">
        <f>H91/D91*100</f>
        <v>32.69632180609365</v>
      </c>
      <c r="J91" s="3129"/>
      <c r="K91" s="82"/>
    </row>
    <row r="92" spans="1:11" ht="123" customHeight="1" x14ac:dyDescent="0.25">
      <c r="A92" s="3121"/>
      <c r="B92" s="3124"/>
      <c r="C92" s="371" t="s">
        <v>19</v>
      </c>
      <c r="D92" s="191">
        <v>1056</v>
      </c>
      <c r="E92" s="191">
        <v>0</v>
      </c>
      <c r="F92" s="369">
        <f>E92/D92*100</f>
        <v>0</v>
      </c>
      <c r="G92" s="3127"/>
      <c r="H92" s="191">
        <v>0</v>
      </c>
      <c r="I92" s="369">
        <f>H92/D92*100</f>
        <v>0</v>
      </c>
      <c r="J92" s="3130"/>
    </row>
    <row r="93" spans="1:11" ht="20.25" customHeight="1" x14ac:dyDescent="0.25">
      <c r="A93" s="3102"/>
      <c r="B93" s="3105" t="s">
        <v>64</v>
      </c>
      <c r="C93" s="393" t="s">
        <v>15</v>
      </c>
      <c r="D93" s="98">
        <f>D94+D95+D96</f>
        <v>854232.1</v>
      </c>
      <c r="E93" s="98">
        <f>E94+E95+E96</f>
        <v>271313.3</v>
      </c>
      <c r="F93" s="364">
        <f t="shared" si="7"/>
        <v>31.761075239387516</v>
      </c>
      <c r="G93" s="3108"/>
      <c r="H93" s="98">
        <f>H94+H95+H96</f>
        <v>247009.57</v>
      </c>
      <c r="I93" s="364">
        <f t="shared" si="8"/>
        <v>28.915978455972329</v>
      </c>
      <c r="J93" s="3111"/>
    </row>
    <row r="94" spans="1:11" ht="87.75" customHeight="1" x14ac:dyDescent="0.25">
      <c r="A94" s="3103"/>
      <c r="B94" s="3106"/>
      <c r="C94" s="184" t="s">
        <v>16</v>
      </c>
      <c r="D94" s="98">
        <f>D36</f>
        <v>177841</v>
      </c>
      <c r="E94" s="98">
        <f>E36</f>
        <v>34179.1</v>
      </c>
      <c r="F94" s="364">
        <f t="shared" si="7"/>
        <v>19.218909025477814</v>
      </c>
      <c r="G94" s="3109"/>
      <c r="H94" s="98">
        <f>H36</f>
        <v>34179.1</v>
      </c>
      <c r="I94" s="364">
        <f t="shared" si="8"/>
        <v>19.218909025477814</v>
      </c>
      <c r="J94" s="3112"/>
    </row>
    <row r="95" spans="1:11" ht="91.5" customHeight="1" x14ac:dyDescent="0.25">
      <c r="A95" s="3103"/>
      <c r="B95" s="3106"/>
      <c r="C95" s="393" t="s">
        <v>19</v>
      </c>
      <c r="D95" s="364">
        <f>D29+D37</f>
        <v>675091.1</v>
      </c>
      <c r="E95" s="364">
        <f>E37</f>
        <v>237134.19999999998</v>
      </c>
      <c r="F95" s="364">
        <f t="shared" si="7"/>
        <v>35.126251849565193</v>
      </c>
      <c r="G95" s="3109"/>
      <c r="H95" s="364">
        <v>212830.47</v>
      </c>
      <c r="I95" s="364">
        <f t="shared" si="8"/>
        <v>31.52618513264358</v>
      </c>
      <c r="J95" s="3112"/>
    </row>
    <row r="96" spans="1:11" ht="57.75" customHeight="1" x14ac:dyDescent="0.25">
      <c r="A96" s="3104"/>
      <c r="B96" s="3107"/>
      <c r="C96" s="398" t="s">
        <v>20</v>
      </c>
      <c r="D96" s="366">
        <f>D38</f>
        <v>1300</v>
      </c>
      <c r="E96" s="366">
        <f>E38</f>
        <v>0</v>
      </c>
      <c r="F96" s="366">
        <v>0</v>
      </c>
      <c r="G96" s="3110"/>
      <c r="H96" s="366">
        <f>H38</f>
        <v>0</v>
      </c>
      <c r="I96" s="366">
        <v>0</v>
      </c>
      <c r="J96" s="3113"/>
    </row>
    <row r="97" spans="1:10" ht="18.75" x14ac:dyDescent="0.25">
      <c r="A97" s="3114"/>
      <c r="B97" s="3115" t="s">
        <v>23</v>
      </c>
      <c r="C97" s="184" t="s">
        <v>15</v>
      </c>
      <c r="D97" s="177">
        <f>D98+D99+D100</f>
        <v>929514</v>
      </c>
      <c r="E97" s="177">
        <f>E98+E99+E100</f>
        <v>290582.89999999997</v>
      </c>
      <c r="F97" s="364">
        <f t="shared" si="7"/>
        <v>31.261809935084351</v>
      </c>
      <c r="G97" s="3118"/>
      <c r="H97" s="177">
        <f>H98+H99+H100</f>
        <v>265949.47000000003</v>
      </c>
      <c r="I97" s="364">
        <f t="shared" si="8"/>
        <v>28.611669108803099</v>
      </c>
      <c r="J97" s="3118"/>
    </row>
    <row r="98" spans="1:10" ht="75" x14ac:dyDescent="0.25">
      <c r="A98" s="3114"/>
      <c r="B98" s="3116"/>
      <c r="C98" s="184" t="s">
        <v>16</v>
      </c>
      <c r="D98" s="177">
        <f t="shared" ref="D98:E100" si="9">D24+D94</f>
        <v>184782</v>
      </c>
      <c r="E98" s="177">
        <f t="shared" si="9"/>
        <v>36261.4</v>
      </c>
      <c r="F98" s="364">
        <f t="shared" si="7"/>
        <v>19.623881113961318</v>
      </c>
      <c r="G98" s="3118"/>
      <c r="H98" s="177">
        <f>H24+H94</f>
        <v>36261.4</v>
      </c>
      <c r="I98" s="364">
        <f t="shared" si="8"/>
        <v>19.623881113961318</v>
      </c>
      <c r="J98" s="3118"/>
    </row>
    <row r="99" spans="1:10" ht="93.75" x14ac:dyDescent="0.25">
      <c r="A99" s="3114"/>
      <c r="B99" s="3116"/>
      <c r="C99" s="184" t="s">
        <v>19</v>
      </c>
      <c r="D99" s="177">
        <f t="shared" si="9"/>
        <v>728278</v>
      </c>
      <c r="E99" s="177">
        <f t="shared" si="9"/>
        <v>254321.49999999997</v>
      </c>
      <c r="F99" s="364">
        <f t="shared" si="7"/>
        <v>34.920936785128752</v>
      </c>
      <c r="G99" s="3118"/>
      <c r="H99" s="177">
        <f>H25+H95</f>
        <v>229688.07</v>
      </c>
      <c r="I99" s="364">
        <f t="shared" si="8"/>
        <v>31.538515511933628</v>
      </c>
      <c r="J99" s="3118"/>
    </row>
    <row r="100" spans="1:10" ht="57" customHeight="1" x14ac:dyDescent="0.25">
      <c r="A100" s="3114"/>
      <c r="B100" s="3117"/>
      <c r="C100" s="184" t="s">
        <v>20</v>
      </c>
      <c r="D100" s="177">
        <f t="shared" si="9"/>
        <v>16454</v>
      </c>
      <c r="E100" s="177">
        <f t="shared" si="9"/>
        <v>0</v>
      </c>
      <c r="F100" s="364">
        <f t="shared" si="7"/>
        <v>0</v>
      </c>
      <c r="G100" s="3118"/>
      <c r="H100" s="177">
        <f>H26+H96</f>
        <v>0</v>
      </c>
      <c r="I100" s="364">
        <f t="shared" si="8"/>
        <v>0</v>
      </c>
      <c r="J100" s="3118"/>
    </row>
    <row r="102" spans="1:10" x14ac:dyDescent="0.25">
      <c r="E102" s="78"/>
    </row>
  </sheetData>
  <mergeCells count="112">
    <mergeCell ref="A1:J1"/>
    <mergeCell ref="A2:J2"/>
    <mergeCell ref="A3:J3"/>
    <mergeCell ref="A4:J4"/>
    <mergeCell ref="A7:J7"/>
    <mergeCell ref="A8:A11"/>
    <mergeCell ref="B8:B11"/>
    <mergeCell ref="G8:G11"/>
    <mergeCell ref="J8:J11"/>
    <mergeCell ref="A19:A20"/>
    <mergeCell ref="B19:B20"/>
    <mergeCell ref="G19:G20"/>
    <mergeCell ref="J19:J20"/>
    <mergeCell ref="A23:A25"/>
    <mergeCell ref="B23:B25"/>
    <mergeCell ref="G23:G25"/>
    <mergeCell ref="J23:J25"/>
    <mergeCell ref="A12:A14"/>
    <mergeCell ref="B12:B14"/>
    <mergeCell ref="G12:G14"/>
    <mergeCell ref="J12:J14"/>
    <mergeCell ref="A16:A17"/>
    <mergeCell ref="B16:B17"/>
    <mergeCell ref="G16:G17"/>
    <mergeCell ref="J16:J17"/>
    <mergeCell ref="A27:J27"/>
    <mergeCell ref="A28:A29"/>
    <mergeCell ref="B28:B29"/>
    <mergeCell ref="G28:G29"/>
    <mergeCell ref="J28:J29"/>
    <mergeCell ref="A30:A31"/>
    <mergeCell ref="B30:B31"/>
    <mergeCell ref="G30:G31"/>
    <mergeCell ref="J30:J31"/>
    <mergeCell ref="A42:A43"/>
    <mergeCell ref="B42:B43"/>
    <mergeCell ref="G42:G43"/>
    <mergeCell ref="J42:J43"/>
    <mergeCell ref="A47:A48"/>
    <mergeCell ref="B47:B48"/>
    <mergeCell ref="G47:G48"/>
    <mergeCell ref="J47:J48"/>
    <mergeCell ref="A35:A38"/>
    <mergeCell ref="B35:B38"/>
    <mergeCell ref="G35:G38"/>
    <mergeCell ref="J35:J38"/>
    <mergeCell ref="A39:A41"/>
    <mergeCell ref="B39:B41"/>
    <mergeCell ref="G39:G41"/>
    <mergeCell ref="J39:J41"/>
    <mergeCell ref="A59:A60"/>
    <mergeCell ref="B59:B60"/>
    <mergeCell ref="G59:G60"/>
    <mergeCell ref="J59:J60"/>
    <mergeCell ref="A62:A63"/>
    <mergeCell ref="B62:B63"/>
    <mergeCell ref="G62:G63"/>
    <mergeCell ref="J62:J63"/>
    <mergeCell ref="A49:A51"/>
    <mergeCell ref="B49:B51"/>
    <mergeCell ref="G49:G51"/>
    <mergeCell ref="J49:J51"/>
    <mergeCell ref="C50:C51"/>
    <mergeCell ref="D50:D51"/>
    <mergeCell ref="E50:E51"/>
    <mergeCell ref="F50:F51"/>
    <mergeCell ref="H50:H51"/>
    <mergeCell ref="I50:I51"/>
    <mergeCell ref="A71:A72"/>
    <mergeCell ref="B71:B72"/>
    <mergeCell ref="G71:G72"/>
    <mergeCell ref="J71:J72"/>
    <mergeCell ref="A73:A74"/>
    <mergeCell ref="B73:B74"/>
    <mergeCell ref="G73:G74"/>
    <mergeCell ref="J73:J74"/>
    <mergeCell ref="A64:A65"/>
    <mergeCell ref="B64:B65"/>
    <mergeCell ref="G64:G65"/>
    <mergeCell ref="J64:J65"/>
    <mergeCell ref="A67:A68"/>
    <mergeCell ref="B67:B68"/>
    <mergeCell ref="G67:G68"/>
    <mergeCell ref="J67:J68"/>
    <mergeCell ref="C81:J81"/>
    <mergeCell ref="C82:J82"/>
    <mergeCell ref="A83:A85"/>
    <mergeCell ref="B83:B85"/>
    <mergeCell ref="G83:G85"/>
    <mergeCell ref="J83:J85"/>
    <mergeCell ref="A75:A76"/>
    <mergeCell ref="B75:B76"/>
    <mergeCell ref="G75:G76"/>
    <mergeCell ref="J75:J76"/>
    <mergeCell ref="C77:J77"/>
    <mergeCell ref="C78:J80"/>
    <mergeCell ref="A93:A96"/>
    <mergeCell ref="B93:B96"/>
    <mergeCell ref="G93:G96"/>
    <mergeCell ref="J93:J96"/>
    <mergeCell ref="A97:A100"/>
    <mergeCell ref="B97:B100"/>
    <mergeCell ref="G97:G100"/>
    <mergeCell ref="J97:J100"/>
    <mergeCell ref="A87:A89"/>
    <mergeCell ref="B87:B89"/>
    <mergeCell ref="G87:G89"/>
    <mergeCell ref="J87:J89"/>
    <mergeCell ref="A90:A92"/>
    <mergeCell ref="B90:B92"/>
    <mergeCell ref="G90:G92"/>
    <mergeCell ref="J90:J92"/>
  </mergeCells>
  <pageMargins left="0.78740157480314965" right="0.39370078740157483" top="0.78740157480314965" bottom="0.78740157480314965" header="0.31496062992125984" footer="0.39370078740157483"/>
  <pageSetup paperSize="9" scale="62" firstPageNumber="152" orientation="landscape" useFirstPageNumber="1" r:id="rId1"/>
  <headerFooter>
    <oddFooter>&amp;R&amp;"Times New Roman,обычный"&amp;14&amp;P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K20"/>
  <sheetViews>
    <sheetView view="pageBreakPreview" topLeftCell="A13" zoomScale="80" zoomScaleNormal="70" zoomScaleSheetLayoutView="80" workbookViewId="0">
      <selection activeCell="G32" sqref="G32"/>
    </sheetView>
  </sheetViews>
  <sheetFormatPr defaultRowHeight="15" x14ac:dyDescent="0.25"/>
  <cols>
    <col min="1" max="1" width="5.7109375" style="1020" customWidth="1"/>
    <col min="2" max="2" width="77.7109375" style="1020" customWidth="1"/>
    <col min="3" max="3" width="11.7109375" style="1020" customWidth="1"/>
    <col min="4" max="6" width="15.7109375" style="1020" customWidth="1"/>
    <col min="7" max="7" width="73.7109375" style="1020" customWidth="1"/>
    <col min="8" max="8" width="9.140625" style="1134"/>
    <col min="9" max="9" width="12.140625" style="1134" bestFit="1" customWidth="1"/>
    <col min="10" max="11" width="9.140625" style="1134"/>
    <col min="12" max="251" width="9.140625" style="1020"/>
    <col min="252" max="252" width="7.7109375" style="1020" customWidth="1"/>
    <col min="253" max="253" width="37.7109375" style="1020" customWidth="1"/>
    <col min="254" max="254" width="15.7109375" style="1020" customWidth="1"/>
    <col min="255" max="255" width="11.7109375" style="1020" customWidth="1"/>
    <col min="256" max="258" width="15.7109375" style="1020" customWidth="1"/>
    <col min="259" max="259" width="30.7109375" style="1020" customWidth="1"/>
    <col min="260" max="260" width="13.7109375" style="1020" customWidth="1"/>
    <col min="261" max="261" width="21.7109375" style="1020" customWidth="1"/>
    <col min="262" max="263" width="15.7109375" style="1020" customWidth="1"/>
    <col min="264" max="264" width="9.140625" style="1020"/>
    <col min="265" max="265" width="12.140625" style="1020" bestFit="1" customWidth="1"/>
    <col min="266" max="507" width="9.140625" style="1020"/>
    <col min="508" max="508" width="7.7109375" style="1020" customWidth="1"/>
    <col min="509" max="509" width="37.7109375" style="1020" customWidth="1"/>
    <col min="510" max="510" width="15.7109375" style="1020" customWidth="1"/>
    <col min="511" max="511" width="11.7109375" style="1020" customWidth="1"/>
    <col min="512" max="514" width="15.7109375" style="1020" customWidth="1"/>
    <col min="515" max="515" width="30.7109375" style="1020" customWidth="1"/>
    <col min="516" max="516" width="13.7109375" style="1020" customWidth="1"/>
    <col min="517" max="517" width="21.7109375" style="1020" customWidth="1"/>
    <col min="518" max="519" width="15.7109375" style="1020" customWidth="1"/>
    <col min="520" max="520" width="9.140625" style="1020"/>
    <col min="521" max="521" width="12.140625" style="1020" bestFit="1" customWidth="1"/>
    <col min="522" max="763" width="9.140625" style="1020"/>
    <col min="764" max="764" width="7.7109375" style="1020" customWidth="1"/>
    <col min="765" max="765" width="37.7109375" style="1020" customWidth="1"/>
    <col min="766" max="766" width="15.7109375" style="1020" customWidth="1"/>
    <col min="767" max="767" width="11.7109375" style="1020" customWidth="1"/>
    <col min="768" max="770" width="15.7109375" style="1020" customWidth="1"/>
    <col min="771" max="771" width="30.7109375" style="1020" customWidth="1"/>
    <col min="772" max="772" width="13.7109375" style="1020" customWidth="1"/>
    <col min="773" max="773" width="21.7109375" style="1020" customWidth="1"/>
    <col min="774" max="775" width="15.7109375" style="1020" customWidth="1"/>
    <col min="776" max="776" width="9.140625" style="1020"/>
    <col min="777" max="777" width="12.140625" style="1020" bestFit="1" customWidth="1"/>
    <col min="778" max="1019" width="9.140625" style="1020"/>
    <col min="1020" max="1020" width="7.7109375" style="1020" customWidth="1"/>
    <col min="1021" max="1021" width="37.7109375" style="1020" customWidth="1"/>
    <col min="1022" max="1022" width="15.7109375" style="1020" customWidth="1"/>
    <col min="1023" max="1023" width="11.7109375" style="1020" customWidth="1"/>
    <col min="1024" max="1026" width="15.7109375" style="1020" customWidth="1"/>
    <col min="1027" max="1027" width="30.7109375" style="1020" customWidth="1"/>
    <col min="1028" max="1028" width="13.7109375" style="1020" customWidth="1"/>
    <col min="1029" max="1029" width="21.7109375" style="1020" customWidth="1"/>
    <col min="1030" max="1031" width="15.7109375" style="1020" customWidth="1"/>
    <col min="1032" max="1032" width="9.140625" style="1020"/>
    <col min="1033" max="1033" width="12.140625" style="1020" bestFit="1" customWidth="1"/>
    <col min="1034" max="1275" width="9.140625" style="1020"/>
    <col min="1276" max="1276" width="7.7109375" style="1020" customWidth="1"/>
    <col min="1277" max="1277" width="37.7109375" style="1020" customWidth="1"/>
    <col min="1278" max="1278" width="15.7109375" style="1020" customWidth="1"/>
    <col min="1279" max="1279" width="11.7109375" style="1020" customWidth="1"/>
    <col min="1280" max="1282" width="15.7109375" style="1020" customWidth="1"/>
    <col min="1283" max="1283" width="30.7109375" style="1020" customWidth="1"/>
    <col min="1284" max="1284" width="13.7109375" style="1020" customWidth="1"/>
    <col min="1285" max="1285" width="21.7109375" style="1020" customWidth="1"/>
    <col min="1286" max="1287" width="15.7109375" style="1020" customWidth="1"/>
    <col min="1288" max="1288" width="9.140625" style="1020"/>
    <col min="1289" max="1289" width="12.140625" style="1020" bestFit="1" customWidth="1"/>
    <col min="1290" max="1531" width="9.140625" style="1020"/>
    <col min="1532" max="1532" width="7.7109375" style="1020" customWidth="1"/>
    <col min="1533" max="1533" width="37.7109375" style="1020" customWidth="1"/>
    <col min="1534" max="1534" width="15.7109375" style="1020" customWidth="1"/>
    <col min="1535" max="1535" width="11.7109375" style="1020" customWidth="1"/>
    <col min="1536" max="1538" width="15.7109375" style="1020" customWidth="1"/>
    <col min="1539" max="1539" width="30.7109375" style="1020" customWidth="1"/>
    <col min="1540" max="1540" width="13.7109375" style="1020" customWidth="1"/>
    <col min="1541" max="1541" width="21.7109375" style="1020" customWidth="1"/>
    <col min="1542" max="1543" width="15.7109375" style="1020" customWidth="1"/>
    <col min="1544" max="1544" width="9.140625" style="1020"/>
    <col min="1545" max="1545" width="12.140625" style="1020" bestFit="1" customWidth="1"/>
    <col min="1546" max="1787" width="9.140625" style="1020"/>
    <col min="1788" max="1788" width="7.7109375" style="1020" customWidth="1"/>
    <col min="1789" max="1789" width="37.7109375" style="1020" customWidth="1"/>
    <col min="1790" max="1790" width="15.7109375" style="1020" customWidth="1"/>
    <col min="1791" max="1791" width="11.7109375" style="1020" customWidth="1"/>
    <col min="1792" max="1794" width="15.7109375" style="1020" customWidth="1"/>
    <col min="1795" max="1795" width="30.7109375" style="1020" customWidth="1"/>
    <col min="1796" max="1796" width="13.7109375" style="1020" customWidth="1"/>
    <col min="1797" max="1797" width="21.7109375" style="1020" customWidth="1"/>
    <col min="1798" max="1799" width="15.7109375" style="1020" customWidth="1"/>
    <col min="1800" max="1800" width="9.140625" style="1020"/>
    <col min="1801" max="1801" width="12.140625" style="1020" bestFit="1" customWidth="1"/>
    <col min="1802" max="2043" width="9.140625" style="1020"/>
    <col min="2044" max="2044" width="7.7109375" style="1020" customWidth="1"/>
    <col min="2045" max="2045" width="37.7109375" style="1020" customWidth="1"/>
    <col min="2046" max="2046" width="15.7109375" style="1020" customWidth="1"/>
    <col min="2047" max="2047" width="11.7109375" style="1020" customWidth="1"/>
    <col min="2048" max="2050" width="15.7109375" style="1020" customWidth="1"/>
    <col min="2051" max="2051" width="30.7109375" style="1020" customWidth="1"/>
    <col min="2052" max="2052" width="13.7109375" style="1020" customWidth="1"/>
    <col min="2053" max="2053" width="21.7109375" style="1020" customWidth="1"/>
    <col min="2054" max="2055" width="15.7109375" style="1020" customWidth="1"/>
    <col min="2056" max="2056" width="9.140625" style="1020"/>
    <col min="2057" max="2057" width="12.140625" style="1020" bestFit="1" customWidth="1"/>
    <col min="2058" max="2299" width="9.140625" style="1020"/>
    <col min="2300" max="2300" width="7.7109375" style="1020" customWidth="1"/>
    <col min="2301" max="2301" width="37.7109375" style="1020" customWidth="1"/>
    <col min="2302" max="2302" width="15.7109375" style="1020" customWidth="1"/>
    <col min="2303" max="2303" width="11.7109375" style="1020" customWidth="1"/>
    <col min="2304" max="2306" width="15.7109375" style="1020" customWidth="1"/>
    <col min="2307" max="2307" width="30.7109375" style="1020" customWidth="1"/>
    <col min="2308" max="2308" width="13.7109375" style="1020" customWidth="1"/>
    <col min="2309" max="2309" width="21.7109375" style="1020" customWidth="1"/>
    <col min="2310" max="2311" width="15.7109375" style="1020" customWidth="1"/>
    <col min="2312" max="2312" width="9.140625" style="1020"/>
    <col min="2313" max="2313" width="12.140625" style="1020" bestFit="1" customWidth="1"/>
    <col min="2314" max="2555" width="9.140625" style="1020"/>
    <col min="2556" max="2556" width="7.7109375" style="1020" customWidth="1"/>
    <col min="2557" max="2557" width="37.7109375" style="1020" customWidth="1"/>
    <col min="2558" max="2558" width="15.7109375" style="1020" customWidth="1"/>
    <col min="2559" max="2559" width="11.7109375" style="1020" customWidth="1"/>
    <col min="2560" max="2562" width="15.7109375" style="1020" customWidth="1"/>
    <col min="2563" max="2563" width="30.7109375" style="1020" customWidth="1"/>
    <col min="2564" max="2564" width="13.7109375" style="1020" customWidth="1"/>
    <col min="2565" max="2565" width="21.7109375" style="1020" customWidth="1"/>
    <col min="2566" max="2567" width="15.7109375" style="1020" customWidth="1"/>
    <col min="2568" max="2568" width="9.140625" style="1020"/>
    <col min="2569" max="2569" width="12.140625" style="1020" bestFit="1" customWidth="1"/>
    <col min="2570" max="2811" width="9.140625" style="1020"/>
    <col min="2812" max="2812" width="7.7109375" style="1020" customWidth="1"/>
    <col min="2813" max="2813" width="37.7109375" style="1020" customWidth="1"/>
    <col min="2814" max="2814" width="15.7109375" style="1020" customWidth="1"/>
    <col min="2815" max="2815" width="11.7109375" style="1020" customWidth="1"/>
    <col min="2816" max="2818" width="15.7109375" style="1020" customWidth="1"/>
    <col min="2819" max="2819" width="30.7109375" style="1020" customWidth="1"/>
    <col min="2820" max="2820" width="13.7109375" style="1020" customWidth="1"/>
    <col min="2821" max="2821" width="21.7109375" style="1020" customWidth="1"/>
    <col min="2822" max="2823" width="15.7109375" style="1020" customWidth="1"/>
    <col min="2824" max="2824" width="9.140625" style="1020"/>
    <col min="2825" max="2825" width="12.140625" style="1020" bestFit="1" customWidth="1"/>
    <col min="2826" max="3067" width="9.140625" style="1020"/>
    <col min="3068" max="3068" width="7.7109375" style="1020" customWidth="1"/>
    <col min="3069" max="3069" width="37.7109375" style="1020" customWidth="1"/>
    <col min="3070" max="3070" width="15.7109375" style="1020" customWidth="1"/>
    <col min="3071" max="3071" width="11.7109375" style="1020" customWidth="1"/>
    <col min="3072" max="3074" width="15.7109375" style="1020" customWidth="1"/>
    <col min="3075" max="3075" width="30.7109375" style="1020" customWidth="1"/>
    <col min="3076" max="3076" width="13.7109375" style="1020" customWidth="1"/>
    <col min="3077" max="3077" width="21.7109375" style="1020" customWidth="1"/>
    <col min="3078" max="3079" width="15.7109375" style="1020" customWidth="1"/>
    <col min="3080" max="3080" width="9.140625" style="1020"/>
    <col min="3081" max="3081" width="12.140625" style="1020" bestFit="1" customWidth="1"/>
    <col min="3082" max="3323" width="9.140625" style="1020"/>
    <col min="3324" max="3324" width="7.7109375" style="1020" customWidth="1"/>
    <col min="3325" max="3325" width="37.7109375" style="1020" customWidth="1"/>
    <col min="3326" max="3326" width="15.7109375" style="1020" customWidth="1"/>
    <col min="3327" max="3327" width="11.7109375" style="1020" customWidth="1"/>
    <col min="3328" max="3330" width="15.7109375" style="1020" customWidth="1"/>
    <col min="3331" max="3331" width="30.7109375" style="1020" customWidth="1"/>
    <col min="3332" max="3332" width="13.7109375" style="1020" customWidth="1"/>
    <col min="3333" max="3333" width="21.7109375" style="1020" customWidth="1"/>
    <col min="3334" max="3335" width="15.7109375" style="1020" customWidth="1"/>
    <col min="3336" max="3336" width="9.140625" style="1020"/>
    <col min="3337" max="3337" width="12.140625" style="1020" bestFit="1" customWidth="1"/>
    <col min="3338" max="3579" width="9.140625" style="1020"/>
    <col min="3580" max="3580" width="7.7109375" style="1020" customWidth="1"/>
    <col min="3581" max="3581" width="37.7109375" style="1020" customWidth="1"/>
    <col min="3582" max="3582" width="15.7109375" style="1020" customWidth="1"/>
    <col min="3583" max="3583" width="11.7109375" style="1020" customWidth="1"/>
    <col min="3584" max="3586" width="15.7109375" style="1020" customWidth="1"/>
    <col min="3587" max="3587" width="30.7109375" style="1020" customWidth="1"/>
    <col min="3588" max="3588" width="13.7109375" style="1020" customWidth="1"/>
    <col min="3589" max="3589" width="21.7109375" style="1020" customWidth="1"/>
    <col min="3590" max="3591" width="15.7109375" style="1020" customWidth="1"/>
    <col min="3592" max="3592" width="9.140625" style="1020"/>
    <col min="3593" max="3593" width="12.140625" style="1020" bestFit="1" customWidth="1"/>
    <col min="3594" max="3835" width="9.140625" style="1020"/>
    <col min="3836" max="3836" width="7.7109375" style="1020" customWidth="1"/>
    <col min="3837" max="3837" width="37.7109375" style="1020" customWidth="1"/>
    <col min="3838" max="3838" width="15.7109375" style="1020" customWidth="1"/>
    <col min="3839" max="3839" width="11.7109375" style="1020" customWidth="1"/>
    <col min="3840" max="3842" width="15.7109375" style="1020" customWidth="1"/>
    <col min="3843" max="3843" width="30.7109375" style="1020" customWidth="1"/>
    <col min="3844" max="3844" width="13.7109375" style="1020" customWidth="1"/>
    <col min="3845" max="3845" width="21.7109375" style="1020" customWidth="1"/>
    <col min="3846" max="3847" width="15.7109375" style="1020" customWidth="1"/>
    <col min="3848" max="3848" width="9.140625" style="1020"/>
    <col min="3849" max="3849" width="12.140625" style="1020" bestFit="1" customWidth="1"/>
    <col min="3850" max="4091" width="9.140625" style="1020"/>
    <col min="4092" max="4092" width="7.7109375" style="1020" customWidth="1"/>
    <col min="4093" max="4093" width="37.7109375" style="1020" customWidth="1"/>
    <col min="4094" max="4094" width="15.7109375" style="1020" customWidth="1"/>
    <col min="4095" max="4095" width="11.7109375" style="1020" customWidth="1"/>
    <col min="4096" max="4098" width="15.7109375" style="1020" customWidth="1"/>
    <col min="4099" max="4099" width="30.7109375" style="1020" customWidth="1"/>
    <col min="4100" max="4100" width="13.7109375" style="1020" customWidth="1"/>
    <col min="4101" max="4101" width="21.7109375" style="1020" customWidth="1"/>
    <col min="4102" max="4103" width="15.7109375" style="1020" customWidth="1"/>
    <col min="4104" max="4104" width="9.140625" style="1020"/>
    <col min="4105" max="4105" width="12.140625" style="1020" bestFit="1" customWidth="1"/>
    <col min="4106" max="4347" width="9.140625" style="1020"/>
    <col min="4348" max="4348" width="7.7109375" style="1020" customWidth="1"/>
    <col min="4349" max="4349" width="37.7109375" style="1020" customWidth="1"/>
    <col min="4350" max="4350" width="15.7109375" style="1020" customWidth="1"/>
    <col min="4351" max="4351" width="11.7109375" style="1020" customWidth="1"/>
    <col min="4352" max="4354" width="15.7109375" style="1020" customWidth="1"/>
    <col min="4355" max="4355" width="30.7109375" style="1020" customWidth="1"/>
    <col min="4356" max="4356" width="13.7109375" style="1020" customWidth="1"/>
    <col min="4357" max="4357" width="21.7109375" style="1020" customWidth="1"/>
    <col min="4358" max="4359" width="15.7109375" style="1020" customWidth="1"/>
    <col min="4360" max="4360" width="9.140625" style="1020"/>
    <col min="4361" max="4361" width="12.140625" style="1020" bestFit="1" customWidth="1"/>
    <col min="4362" max="4603" width="9.140625" style="1020"/>
    <col min="4604" max="4604" width="7.7109375" style="1020" customWidth="1"/>
    <col min="4605" max="4605" width="37.7109375" style="1020" customWidth="1"/>
    <col min="4606" max="4606" width="15.7109375" style="1020" customWidth="1"/>
    <col min="4607" max="4607" width="11.7109375" style="1020" customWidth="1"/>
    <col min="4608" max="4610" width="15.7109375" style="1020" customWidth="1"/>
    <col min="4611" max="4611" width="30.7109375" style="1020" customWidth="1"/>
    <col min="4612" max="4612" width="13.7109375" style="1020" customWidth="1"/>
    <col min="4613" max="4613" width="21.7109375" style="1020" customWidth="1"/>
    <col min="4614" max="4615" width="15.7109375" style="1020" customWidth="1"/>
    <col min="4616" max="4616" width="9.140625" style="1020"/>
    <col min="4617" max="4617" width="12.140625" style="1020" bestFit="1" customWidth="1"/>
    <col min="4618" max="4859" width="9.140625" style="1020"/>
    <col min="4860" max="4860" width="7.7109375" style="1020" customWidth="1"/>
    <col min="4861" max="4861" width="37.7109375" style="1020" customWidth="1"/>
    <col min="4862" max="4862" width="15.7109375" style="1020" customWidth="1"/>
    <col min="4863" max="4863" width="11.7109375" style="1020" customWidth="1"/>
    <col min="4864" max="4866" width="15.7109375" style="1020" customWidth="1"/>
    <col min="4867" max="4867" width="30.7109375" style="1020" customWidth="1"/>
    <col min="4868" max="4868" width="13.7109375" style="1020" customWidth="1"/>
    <col min="4869" max="4869" width="21.7109375" style="1020" customWidth="1"/>
    <col min="4870" max="4871" width="15.7109375" style="1020" customWidth="1"/>
    <col min="4872" max="4872" width="9.140625" style="1020"/>
    <col min="4873" max="4873" width="12.140625" style="1020" bestFit="1" customWidth="1"/>
    <col min="4874" max="5115" width="9.140625" style="1020"/>
    <col min="5116" max="5116" width="7.7109375" style="1020" customWidth="1"/>
    <col min="5117" max="5117" width="37.7109375" style="1020" customWidth="1"/>
    <col min="5118" max="5118" width="15.7109375" style="1020" customWidth="1"/>
    <col min="5119" max="5119" width="11.7109375" style="1020" customWidth="1"/>
    <col min="5120" max="5122" width="15.7109375" style="1020" customWidth="1"/>
    <col min="5123" max="5123" width="30.7109375" style="1020" customWidth="1"/>
    <col min="5124" max="5124" width="13.7109375" style="1020" customWidth="1"/>
    <col min="5125" max="5125" width="21.7109375" style="1020" customWidth="1"/>
    <col min="5126" max="5127" width="15.7109375" style="1020" customWidth="1"/>
    <col min="5128" max="5128" width="9.140625" style="1020"/>
    <col min="5129" max="5129" width="12.140625" style="1020" bestFit="1" customWidth="1"/>
    <col min="5130" max="5371" width="9.140625" style="1020"/>
    <col min="5372" max="5372" width="7.7109375" style="1020" customWidth="1"/>
    <col min="5373" max="5373" width="37.7109375" style="1020" customWidth="1"/>
    <col min="5374" max="5374" width="15.7109375" style="1020" customWidth="1"/>
    <col min="5375" max="5375" width="11.7109375" style="1020" customWidth="1"/>
    <col min="5376" max="5378" width="15.7109375" style="1020" customWidth="1"/>
    <col min="5379" max="5379" width="30.7109375" style="1020" customWidth="1"/>
    <col min="5380" max="5380" width="13.7109375" style="1020" customWidth="1"/>
    <col min="5381" max="5381" width="21.7109375" style="1020" customWidth="1"/>
    <col min="5382" max="5383" width="15.7109375" style="1020" customWidth="1"/>
    <col min="5384" max="5384" width="9.140625" style="1020"/>
    <col min="5385" max="5385" width="12.140625" style="1020" bestFit="1" customWidth="1"/>
    <col min="5386" max="5627" width="9.140625" style="1020"/>
    <col min="5628" max="5628" width="7.7109375" style="1020" customWidth="1"/>
    <col min="5629" max="5629" width="37.7109375" style="1020" customWidth="1"/>
    <col min="5630" max="5630" width="15.7109375" style="1020" customWidth="1"/>
    <col min="5631" max="5631" width="11.7109375" style="1020" customWidth="1"/>
    <col min="5632" max="5634" width="15.7109375" style="1020" customWidth="1"/>
    <col min="5635" max="5635" width="30.7109375" style="1020" customWidth="1"/>
    <col min="5636" max="5636" width="13.7109375" style="1020" customWidth="1"/>
    <col min="5637" max="5637" width="21.7109375" style="1020" customWidth="1"/>
    <col min="5638" max="5639" width="15.7109375" style="1020" customWidth="1"/>
    <col min="5640" max="5640" width="9.140625" style="1020"/>
    <col min="5641" max="5641" width="12.140625" style="1020" bestFit="1" customWidth="1"/>
    <col min="5642" max="5883" width="9.140625" style="1020"/>
    <col min="5884" max="5884" width="7.7109375" style="1020" customWidth="1"/>
    <col min="5885" max="5885" width="37.7109375" style="1020" customWidth="1"/>
    <col min="5886" max="5886" width="15.7109375" style="1020" customWidth="1"/>
    <col min="5887" max="5887" width="11.7109375" style="1020" customWidth="1"/>
    <col min="5888" max="5890" width="15.7109375" style="1020" customWidth="1"/>
    <col min="5891" max="5891" width="30.7109375" style="1020" customWidth="1"/>
    <col min="5892" max="5892" width="13.7109375" style="1020" customWidth="1"/>
    <col min="5893" max="5893" width="21.7109375" style="1020" customWidth="1"/>
    <col min="5894" max="5895" width="15.7109375" style="1020" customWidth="1"/>
    <col min="5896" max="5896" width="9.140625" style="1020"/>
    <col min="5897" max="5897" width="12.140625" style="1020" bestFit="1" customWidth="1"/>
    <col min="5898" max="6139" width="9.140625" style="1020"/>
    <col min="6140" max="6140" width="7.7109375" style="1020" customWidth="1"/>
    <col min="6141" max="6141" width="37.7109375" style="1020" customWidth="1"/>
    <col min="6142" max="6142" width="15.7109375" style="1020" customWidth="1"/>
    <col min="6143" max="6143" width="11.7109375" style="1020" customWidth="1"/>
    <col min="6144" max="6146" width="15.7109375" style="1020" customWidth="1"/>
    <col min="6147" max="6147" width="30.7109375" style="1020" customWidth="1"/>
    <col min="6148" max="6148" width="13.7109375" style="1020" customWidth="1"/>
    <col min="6149" max="6149" width="21.7109375" style="1020" customWidth="1"/>
    <col min="6150" max="6151" width="15.7109375" style="1020" customWidth="1"/>
    <col min="6152" max="6152" width="9.140625" style="1020"/>
    <col min="6153" max="6153" width="12.140625" style="1020" bestFit="1" customWidth="1"/>
    <col min="6154" max="6395" width="9.140625" style="1020"/>
    <col min="6396" max="6396" width="7.7109375" style="1020" customWidth="1"/>
    <col min="6397" max="6397" width="37.7109375" style="1020" customWidth="1"/>
    <col min="6398" max="6398" width="15.7109375" style="1020" customWidth="1"/>
    <col min="6399" max="6399" width="11.7109375" style="1020" customWidth="1"/>
    <col min="6400" max="6402" width="15.7109375" style="1020" customWidth="1"/>
    <col min="6403" max="6403" width="30.7109375" style="1020" customWidth="1"/>
    <col min="6404" max="6404" width="13.7109375" style="1020" customWidth="1"/>
    <col min="6405" max="6405" width="21.7109375" style="1020" customWidth="1"/>
    <col min="6406" max="6407" width="15.7109375" style="1020" customWidth="1"/>
    <col min="6408" max="6408" width="9.140625" style="1020"/>
    <col min="6409" max="6409" width="12.140625" style="1020" bestFit="1" customWidth="1"/>
    <col min="6410" max="6651" width="9.140625" style="1020"/>
    <col min="6652" max="6652" width="7.7109375" style="1020" customWidth="1"/>
    <col min="6653" max="6653" width="37.7109375" style="1020" customWidth="1"/>
    <col min="6654" max="6654" width="15.7109375" style="1020" customWidth="1"/>
    <col min="6655" max="6655" width="11.7109375" style="1020" customWidth="1"/>
    <col min="6656" max="6658" width="15.7109375" style="1020" customWidth="1"/>
    <col min="6659" max="6659" width="30.7109375" style="1020" customWidth="1"/>
    <col min="6660" max="6660" width="13.7109375" style="1020" customWidth="1"/>
    <col min="6661" max="6661" width="21.7109375" style="1020" customWidth="1"/>
    <col min="6662" max="6663" width="15.7109375" style="1020" customWidth="1"/>
    <col min="6664" max="6664" width="9.140625" style="1020"/>
    <col min="6665" max="6665" width="12.140625" style="1020" bestFit="1" customWidth="1"/>
    <col min="6666" max="6907" width="9.140625" style="1020"/>
    <col min="6908" max="6908" width="7.7109375" style="1020" customWidth="1"/>
    <col min="6909" max="6909" width="37.7109375" style="1020" customWidth="1"/>
    <col min="6910" max="6910" width="15.7109375" style="1020" customWidth="1"/>
    <col min="6911" max="6911" width="11.7109375" style="1020" customWidth="1"/>
    <col min="6912" max="6914" width="15.7109375" style="1020" customWidth="1"/>
    <col min="6915" max="6915" width="30.7109375" style="1020" customWidth="1"/>
    <col min="6916" max="6916" width="13.7109375" style="1020" customWidth="1"/>
    <col min="6917" max="6917" width="21.7109375" style="1020" customWidth="1"/>
    <col min="6918" max="6919" width="15.7109375" style="1020" customWidth="1"/>
    <col min="6920" max="6920" width="9.140625" style="1020"/>
    <col min="6921" max="6921" width="12.140625" style="1020" bestFit="1" customWidth="1"/>
    <col min="6922" max="7163" width="9.140625" style="1020"/>
    <col min="7164" max="7164" width="7.7109375" style="1020" customWidth="1"/>
    <col min="7165" max="7165" width="37.7109375" style="1020" customWidth="1"/>
    <col min="7166" max="7166" width="15.7109375" style="1020" customWidth="1"/>
    <col min="7167" max="7167" width="11.7109375" style="1020" customWidth="1"/>
    <col min="7168" max="7170" width="15.7109375" style="1020" customWidth="1"/>
    <col min="7171" max="7171" width="30.7109375" style="1020" customWidth="1"/>
    <col min="7172" max="7172" width="13.7109375" style="1020" customWidth="1"/>
    <col min="7173" max="7173" width="21.7109375" style="1020" customWidth="1"/>
    <col min="7174" max="7175" width="15.7109375" style="1020" customWidth="1"/>
    <col min="7176" max="7176" width="9.140625" style="1020"/>
    <col min="7177" max="7177" width="12.140625" style="1020" bestFit="1" customWidth="1"/>
    <col min="7178" max="7419" width="9.140625" style="1020"/>
    <col min="7420" max="7420" width="7.7109375" style="1020" customWidth="1"/>
    <col min="7421" max="7421" width="37.7109375" style="1020" customWidth="1"/>
    <col min="7422" max="7422" width="15.7109375" style="1020" customWidth="1"/>
    <col min="7423" max="7423" width="11.7109375" style="1020" customWidth="1"/>
    <col min="7424" max="7426" width="15.7109375" style="1020" customWidth="1"/>
    <col min="7427" max="7427" width="30.7109375" style="1020" customWidth="1"/>
    <col min="7428" max="7428" width="13.7109375" style="1020" customWidth="1"/>
    <col min="7429" max="7429" width="21.7109375" style="1020" customWidth="1"/>
    <col min="7430" max="7431" width="15.7109375" style="1020" customWidth="1"/>
    <col min="7432" max="7432" width="9.140625" style="1020"/>
    <col min="7433" max="7433" width="12.140625" style="1020" bestFit="1" customWidth="1"/>
    <col min="7434" max="7675" width="9.140625" style="1020"/>
    <col min="7676" max="7676" width="7.7109375" style="1020" customWidth="1"/>
    <col min="7677" max="7677" width="37.7109375" style="1020" customWidth="1"/>
    <col min="7678" max="7678" width="15.7109375" style="1020" customWidth="1"/>
    <col min="7679" max="7679" width="11.7109375" style="1020" customWidth="1"/>
    <col min="7680" max="7682" width="15.7109375" style="1020" customWidth="1"/>
    <col min="7683" max="7683" width="30.7109375" style="1020" customWidth="1"/>
    <col min="7684" max="7684" width="13.7109375" style="1020" customWidth="1"/>
    <col min="7685" max="7685" width="21.7109375" style="1020" customWidth="1"/>
    <col min="7686" max="7687" width="15.7109375" style="1020" customWidth="1"/>
    <col min="7688" max="7688" width="9.140625" style="1020"/>
    <col min="7689" max="7689" width="12.140625" style="1020" bestFit="1" customWidth="1"/>
    <col min="7690" max="7931" width="9.140625" style="1020"/>
    <col min="7932" max="7932" width="7.7109375" style="1020" customWidth="1"/>
    <col min="7933" max="7933" width="37.7109375" style="1020" customWidth="1"/>
    <col min="7934" max="7934" width="15.7109375" style="1020" customWidth="1"/>
    <col min="7935" max="7935" width="11.7109375" style="1020" customWidth="1"/>
    <col min="7936" max="7938" width="15.7109375" style="1020" customWidth="1"/>
    <col min="7939" max="7939" width="30.7109375" style="1020" customWidth="1"/>
    <col min="7940" max="7940" width="13.7109375" style="1020" customWidth="1"/>
    <col min="7941" max="7941" width="21.7109375" style="1020" customWidth="1"/>
    <col min="7942" max="7943" width="15.7109375" style="1020" customWidth="1"/>
    <col min="7944" max="7944" width="9.140625" style="1020"/>
    <col min="7945" max="7945" width="12.140625" style="1020" bestFit="1" customWidth="1"/>
    <col min="7946" max="8187" width="9.140625" style="1020"/>
    <col min="8188" max="8188" width="7.7109375" style="1020" customWidth="1"/>
    <col min="8189" max="8189" width="37.7109375" style="1020" customWidth="1"/>
    <col min="8190" max="8190" width="15.7109375" style="1020" customWidth="1"/>
    <col min="8191" max="8191" width="11.7109375" style="1020" customWidth="1"/>
    <col min="8192" max="8194" width="15.7109375" style="1020" customWidth="1"/>
    <col min="8195" max="8195" width="30.7109375" style="1020" customWidth="1"/>
    <col min="8196" max="8196" width="13.7109375" style="1020" customWidth="1"/>
    <col min="8197" max="8197" width="21.7109375" style="1020" customWidth="1"/>
    <col min="8198" max="8199" width="15.7109375" style="1020" customWidth="1"/>
    <col min="8200" max="8200" width="9.140625" style="1020"/>
    <col min="8201" max="8201" width="12.140625" style="1020" bestFit="1" customWidth="1"/>
    <col min="8202" max="8443" width="9.140625" style="1020"/>
    <col min="8444" max="8444" width="7.7109375" style="1020" customWidth="1"/>
    <col min="8445" max="8445" width="37.7109375" style="1020" customWidth="1"/>
    <col min="8446" max="8446" width="15.7109375" style="1020" customWidth="1"/>
    <col min="8447" max="8447" width="11.7109375" style="1020" customWidth="1"/>
    <col min="8448" max="8450" width="15.7109375" style="1020" customWidth="1"/>
    <col min="8451" max="8451" width="30.7109375" style="1020" customWidth="1"/>
    <col min="8452" max="8452" width="13.7109375" style="1020" customWidth="1"/>
    <col min="8453" max="8453" width="21.7109375" style="1020" customWidth="1"/>
    <col min="8454" max="8455" width="15.7109375" style="1020" customWidth="1"/>
    <col min="8456" max="8456" width="9.140625" style="1020"/>
    <col min="8457" max="8457" width="12.140625" style="1020" bestFit="1" customWidth="1"/>
    <col min="8458" max="8699" width="9.140625" style="1020"/>
    <col min="8700" max="8700" width="7.7109375" style="1020" customWidth="1"/>
    <col min="8701" max="8701" width="37.7109375" style="1020" customWidth="1"/>
    <col min="8702" max="8702" width="15.7109375" style="1020" customWidth="1"/>
    <col min="8703" max="8703" width="11.7109375" style="1020" customWidth="1"/>
    <col min="8704" max="8706" width="15.7109375" style="1020" customWidth="1"/>
    <col min="8707" max="8707" width="30.7109375" style="1020" customWidth="1"/>
    <col min="8708" max="8708" width="13.7109375" style="1020" customWidth="1"/>
    <col min="8709" max="8709" width="21.7109375" style="1020" customWidth="1"/>
    <col min="8710" max="8711" width="15.7109375" style="1020" customWidth="1"/>
    <col min="8712" max="8712" width="9.140625" style="1020"/>
    <col min="8713" max="8713" width="12.140625" style="1020" bestFit="1" customWidth="1"/>
    <col min="8714" max="8955" width="9.140625" style="1020"/>
    <col min="8956" max="8956" width="7.7109375" style="1020" customWidth="1"/>
    <col min="8957" max="8957" width="37.7109375" style="1020" customWidth="1"/>
    <col min="8958" max="8958" width="15.7109375" style="1020" customWidth="1"/>
    <col min="8959" max="8959" width="11.7109375" style="1020" customWidth="1"/>
    <col min="8960" max="8962" width="15.7109375" style="1020" customWidth="1"/>
    <col min="8963" max="8963" width="30.7109375" style="1020" customWidth="1"/>
    <col min="8964" max="8964" width="13.7109375" style="1020" customWidth="1"/>
    <col min="8965" max="8965" width="21.7109375" style="1020" customWidth="1"/>
    <col min="8966" max="8967" width="15.7109375" style="1020" customWidth="1"/>
    <col min="8968" max="8968" width="9.140625" style="1020"/>
    <col min="8969" max="8969" width="12.140625" style="1020" bestFit="1" customWidth="1"/>
    <col min="8970" max="9211" width="9.140625" style="1020"/>
    <col min="9212" max="9212" width="7.7109375" style="1020" customWidth="1"/>
    <col min="9213" max="9213" width="37.7109375" style="1020" customWidth="1"/>
    <col min="9214" max="9214" width="15.7109375" style="1020" customWidth="1"/>
    <col min="9215" max="9215" width="11.7109375" style="1020" customWidth="1"/>
    <col min="9216" max="9218" width="15.7109375" style="1020" customWidth="1"/>
    <col min="9219" max="9219" width="30.7109375" style="1020" customWidth="1"/>
    <col min="9220" max="9220" width="13.7109375" style="1020" customWidth="1"/>
    <col min="9221" max="9221" width="21.7109375" style="1020" customWidth="1"/>
    <col min="9222" max="9223" width="15.7109375" style="1020" customWidth="1"/>
    <col min="9224" max="9224" width="9.140625" style="1020"/>
    <col min="9225" max="9225" width="12.140625" style="1020" bestFit="1" customWidth="1"/>
    <col min="9226" max="9467" width="9.140625" style="1020"/>
    <col min="9468" max="9468" width="7.7109375" style="1020" customWidth="1"/>
    <col min="9469" max="9469" width="37.7109375" style="1020" customWidth="1"/>
    <col min="9470" max="9470" width="15.7109375" style="1020" customWidth="1"/>
    <col min="9471" max="9471" width="11.7109375" style="1020" customWidth="1"/>
    <col min="9472" max="9474" width="15.7109375" style="1020" customWidth="1"/>
    <col min="9475" max="9475" width="30.7109375" style="1020" customWidth="1"/>
    <col min="9476" max="9476" width="13.7109375" style="1020" customWidth="1"/>
    <col min="9477" max="9477" width="21.7109375" style="1020" customWidth="1"/>
    <col min="9478" max="9479" width="15.7109375" style="1020" customWidth="1"/>
    <col min="9480" max="9480" width="9.140625" style="1020"/>
    <col min="9481" max="9481" width="12.140625" style="1020" bestFit="1" customWidth="1"/>
    <col min="9482" max="9723" width="9.140625" style="1020"/>
    <col min="9724" max="9724" width="7.7109375" style="1020" customWidth="1"/>
    <col min="9725" max="9725" width="37.7109375" style="1020" customWidth="1"/>
    <col min="9726" max="9726" width="15.7109375" style="1020" customWidth="1"/>
    <col min="9727" max="9727" width="11.7109375" style="1020" customWidth="1"/>
    <col min="9728" max="9730" width="15.7109375" style="1020" customWidth="1"/>
    <col min="9731" max="9731" width="30.7109375" style="1020" customWidth="1"/>
    <col min="9732" max="9732" width="13.7109375" style="1020" customWidth="1"/>
    <col min="9733" max="9733" width="21.7109375" style="1020" customWidth="1"/>
    <col min="9734" max="9735" width="15.7109375" style="1020" customWidth="1"/>
    <col min="9736" max="9736" width="9.140625" style="1020"/>
    <col min="9737" max="9737" width="12.140625" style="1020" bestFit="1" customWidth="1"/>
    <col min="9738" max="9979" width="9.140625" style="1020"/>
    <col min="9980" max="9980" width="7.7109375" style="1020" customWidth="1"/>
    <col min="9981" max="9981" width="37.7109375" style="1020" customWidth="1"/>
    <col min="9982" max="9982" width="15.7109375" style="1020" customWidth="1"/>
    <col min="9983" max="9983" width="11.7109375" style="1020" customWidth="1"/>
    <col min="9984" max="9986" width="15.7109375" style="1020" customWidth="1"/>
    <col min="9987" max="9987" width="30.7109375" style="1020" customWidth="1"/>
    <col min="9988" max="9988" width="13.7109375" style="1020" customWidth="1"/>
    <col min="9989" max="9989" width="21.7109375" style="1020" customWidth="1"/>
    <col min="9990" max="9991" width="15.7109375" style="1020" customWidth="1"/>
    <col min="9992" max="9992" width="9.140625" style="1020"/>
    <col min="9993" max="9993" width="12.140625" style="1020" bestFit="1" customWidth="1"/>
    <col min="9994" max="10235" width="9.140625" style="1020"/>
    <col min="10236" max="10236" width="7.7109375" style="1020" customWidth="1"/>
    <col min="10237" max="10237" width="37.7109375" style="1020" customWidth="1"/>
    <col min="10238" max="10238" width="15.7109375" style="1020" customWidth="1"/>
    <col min="10239" max="10239" width="11.7109375" style="1020" customWidth="1"/>
    <col min="10240" max="10242" width="15.7109375" style="1020" customWidth="1"/>
    <col min="10243" max="10243" width="30.7109375" style="1020" customWidth="1"/>
    <col min="10244" max="10244" width="13.7109375" style="1020" customWidth="1"/>
    <col min="10245" max="10245" width="21.7109375" style="1020" customWidth="1"/>
    <col min="10246" max="10247" width="15.7109375" style="1020" customWidth="1"/>
    <col min="10248" max="10248" width="9.140625" style="1020"/>
    <col min="10249" max="10249" width="12.140625" style="1020" bestFit="1" customWidth="1"/>
    <col min="10250" max="10491" width="9.140625" style="1020"/>
    <col min="10492" max="10492" width="7.7109375" style="1020" customWidth="1"/>
    <col min="10493" max="10493" width="37.7109375" style="1020" customWidth="1"/>
    <col min="10494" max="10494" width="15.7109375" style="1020" customWidth="1"/>
    <col min="10495" max="10495" width="11.7109375" style="1020" customWidth="1"/>
    <col min="10496" max="10498" width="15.7109375" style="1020" customWidth="1"/>
    <col min="10499" max="10499" width="30.7109375" style="1020" customWidth="1"/>
    <col min="10500" max="10500" width="13.7109375" style="1020" customWidth="1"/>
    <col min="10501" max="10501" width="21.7109375" style="1020" customWidth="1"/>
    <col min="10502" max="10503" width="15.7109375" style="1020" customWidth="1"/>
    <col min="10504" max="10504" width="9.140625" style="1020"/>
    <col min="10505" max="10505" width="12.140625" style="1020" bestFit="1" customWidth="1"/>
    <col min="10506" max="10747" width="9.140625" style="1020"/>
    <col min="10748" max="10748" width="7.7109375" style="1020" customWidth="1"/>
    <col min="10749" max="10749" width="37.7109375" style="1020" customWidth="1"/>
    <col min="10750" max="10750" width="15.7109375" style="1020" customWidth="1"/>
    <col min="10751" max="10751" width="11.7109375" style="1020" customWidth="1"/>
    <col min="10752" max="10754" width="15.7109375" style="1020" customWidth="1"/>
    <col min="10755" max="10755" width="30.7109375" style="1020" customWidth="1"/>
    <col min="10756" max="10756" width="13.7109375" style="1020" customWidth="1"/>
    <col min="10757" max="10757" width="21.7109375" style="1020" customWidth="1"/>
    <col min="10758" max="10759" width="15.7109375" style="1020" customWidth="1"/>
    <col min="10760" max="10760" width="9.140625" style="1020"/>
    <col min="10761" max="10761" width="12.140625" style="1020" bestFit="1" customWidth="1"/>
    <col min="10762" max="11003" width="9.140625" style="1020"/>
    <col min="11004" max="11004" width="7.7109375" style="1020" customWidth="1"/>
    <col min="11005" max="11005" width="37.7109375" style="1020" customWidth="1"/>
    <col min="11006" max="11006" width="15.7109375" style="1020" customWidth="1"/>
    <col min="11007" max="11007" width="11.7109375" style="1020" customWidth="1"/>
    <col min="11008" max="11010" width="15.7109375" style="1020" customWidth="1"/>
    <col min="11011" max="11011" width="30.7109375" style="1020" customWidth="1"/>
    <col min="11012" max="11012" width="13.7109375" style="1020" customWidth="1"/>
    <col min="11013" max="11013" width="21.7109375" style="1020" customWidth="1"/>
    <col min="11014" max="11015" width="15.7109375" style="1020" customWidth="1"/>
    <col min="11016" max="11016" width="9.140625" style="1020"/>
    <col min="11017" max="11017" width="12.140625" style="1020" bestFit="1" customWidth="1"/>
    <col min="11018" max="11259" width="9.140625" style="1020"/>
    <col min="11260" max="11260" width="7.7109375" style="1020" customWidth="1"/>
    <col min="11261" max="11261" width="37.7109375" style="1020" customWidth="1"/>
    <col min="11262" max="11262" width="15.7109375" style="1020" customWidth="1"/>
    <col min="11263" max="11263" width="11.7109375" style="1020" customWidth="1"/>
    <col min="11264" max="11266" width="15.7109375" style="1020" customWidth="1"/>
    <col min="11267" max="11267" width="30.7109375" style="1020" customWidth="1"/>
    <col min="11268" max="11268" width="13.7109375" style="1020" customWidth="1"/>
    <col min="11269" max="11269" width="21.7109375" style="1020" customWidth="1"/>
    <col min="11270" max="11271" width="15.7109375" style="1020" customWidth="1"/>
    <col min="11272" max="11272" width="9.140625" style="1020"/>
    <col min="11273" max="11273" width="12.140625" style="1020" bestFit="1" customWidth="1"/>
    <col min="11274" max="11515" width="9.140625" style="1020"/>
    <col min="11516" max="11516" width="7.7109375" style="1020" customWidth="1"/>
    <col min="11517" max="11517" width="37.7109375" style="1020" customWidth="1"/>
    <col min="11518" max="11518" width="15.7109375" style="1020" customWidth="1"/>
    <col min="11519" max="11519" width="11.7109375" style="1020" customWidth="1"/>
    <col min="11520" max="11522" width="15.7109375" style="1020" customWidth="1"/>
    <col min="11523" max="11523" width="30.7109375" style="1020" customWidth="1"/>
    <col min="11524" max="11524" width="13.7109375" style="1020" customWidth="1"/>
    <col min="11525" max="11525" width="21.7109375" style="1020" customWidth="1"/>
    <col min="11526" max="11527" width="15.7109375" style="1020" customWidth="1"/>
    <col min="11528" max="11528" width="9.140625" style="1020"/>
    <col min="11529" max="11529" width="12.140625" style="1020" bestFit="1" customWidth="1"/>
    <col min="11530" max="11771" width="9.140625" style="1020"/>
    <col min="11772" max="11772" width="7.7109375" style="1020" customWidth="1"/>
    <col min="11773" max="11773" width="37.7109375" style="1020" customWidth="1"/>
    <col min="11774" max="11774" width="15.7109375" style="1020" customWidth="1"/>
    <col min="11775" max="11775" width="11.7109375" style="1020" customWidth="1"/>
    <col min="11776" max="11778" width="15.7109375" style="1020" customWidth="1"/>
    <col min="11779" max="11779" width="30.7109375" style="1020" customWidth="1"/>
    <col min="11780" max="11780" width="13.7109375" style="1020" customWidth="1"/>
    <col min="11781" max="11781" width="21.7109375" style="1020" customWidth="1"/>
    <col min="11782" max="11783" width="15.7109375" style="1020" customWidth="1"/>
    <col min="11784" max="11784" width="9.140625" style="1020"/>
    <col min="11785" max="11785" width="12.140625" style="1020" bestFit="1" customWidth="1"/>
    <col min="11786" max="12027" width="9.140625" style="1020"/>
    <col min="12028" max="12028" width="7.7109375" style="1020" customWidth="1"/>
    <col min="12029" max="12029" width="37.7109375" style="1020" customWidth="1"/>
    <col min="12030" max="12030" width="15.7109375" style="1020" customWidth="1"/>
    <col min="12031" max="12031" width="11.7109375" style="1020" customWidth="1"/>
    <col min="12032" max="12034" width="15.7109375" style="1020" customWidth="1"/>
    <col min="12035" max="12035" width="30.7109375" style="1020" customWidth="1"/>
    <col min="12036" max="12036" width="13.7109375" style="1020" customWidth="1"/>
    <col min="12037" max="12037" width="21.7109375" style="1020" customWidth="1"/>
    <col min="12038" max="12039" width="15.7109375" style="1020" customWidth="1"/>
    <col min="12040" max="12040" width="9.140625" style="1020"/>
    <col min="12041" max="12041" width="12.140625" style="1020" bestFit="1" customWidth="1"/>
    <col min="12042" max="12283" width="9.140625" style="1020"/>
    <col min="12284" max="12284" width="7.7109375" style="1020" customWidth="1"/>
    <col min="12285" max="12285" width="37.7109375" style="1020" customWidth="1"/>
    <col min="12286" max="12286" width="15.7109375" style="1020" customWidth="1"/>
    <col min="12287" max="12287" width="11.7109375" style="1020" customWidth="1"/>
    <col min="12288" max="12290" width="15.7109375" style="1020" customWidth="1"/>
    <col min="12291" max="12291" width="30.7109375" style="1020" customWidth="1"/>
    <col min="12292" max="12292" width="13.7109375" style="1020" customWidth="1"/>
    <col min="12293" max="12293" width="21.7109375" style="1020" customWidth="1"/>
    <col min="12294" max="12295" width="15.7109375" style="1020" customWidth="1"/>
    <col min="12296" max="12296" width="9.140625" style="1020"/>
    <col min="12297" max="12297" width="12.140625" style="1020" bestFit="1" customWidth="1"/>
    <col min="12298" max="12539" width="9.140625" style="1020"/>
    <col min="12540" max="12540" width="7.7109375" style="1020" customWidth="1"/>
    <col min="12541" max="12541" width="37.7109375" style="1020" customWidth="1"/>
    <col min="12542" max="12542" width="15.7109375" style="1020" customWidth="1"/>
    <col min="12543" max="12543" width="11.7109375" style="1020" customWidth="1"/>
    <col min="12544" max="12546" width="15.7109375" style="1020" customWidth="1"/>
    <col min="12547" max="12547" width="30.7109375" style="1020" customWidth="1"/>
    <col min="12548" max="12548" width="13.7109375" style="1020" customWidth="1"/>
    <col min="12549" max="12549" width="21.7109375" style="1020" customWidth="1"/>
    <col min="12550" max="12551" width="15.7109375" style="1020" customWidth="1"/>
    <col min="12552" max="12552" width="9.140625" style="1020"/>
    <col min="12553" max="12553" width="12.140625" style="1020" bestFit="1" customWidth="1"/>
    <col min="12554" max="12795" width="9.140625" style="1020"/>
    <col min="12796" max="12796" width="7.7109375" style="1020" customWidth="1"/>
    <col min="12797" max="12797" width="37.7109375" style="1020" customWidth="1"/>
    <col min="12798" max="12798" width="15.7109375" style="1020" customWidth="1"/>
    <col min="12799" max="12799" width="11.7109375" style="1020" customWidth="1"/>
    <col min="12800" max="12802" width="15.7109375" style="1020" customWidth="1"/>
    <col min="12803" max="12803" width="30.7109375" style="1020" customWidth="1"/>
    <col min="12804" max="12804" width="13.7109375" style="1020" customWidth="1"/>
    <col min="12805" max="12805" width="21.7109375" style="1020" customWidth="1"/>
    <col min="12806" max="12807" width="15.7109375" style="1020" customWidth="1"/>
    <col min="12808" max="12808" width="9.140625" style="1020"/>
    <col min="12809" max="12809" width="12.140625" style="1020" bestFit="1" customWidth="1"/>
    <col min="12810" max="13051" width="9.140625" style="1020"/>
    <col min="13052" max="13052" width="7.7109375" style="1020" customWidth="1"/>
    <col min="13053" max="13053" width="37.7109375" style="1020" customWidth="1"/>
    <col min="13054" max="13054" width="15.7109375" style="1020" customWidth="1"/>
    <col min="13055" max="13055" width="11.7109375" style="1020" customWidth="1"/>
    <col min="13056" max="13058" width="15.7109375" style="1020" customWidth="1"/>
    <col min="13059" max="13059" width="30.7109375" style="1020" customWidth="1"/>
    <col min="13060" max="13060" width="13.7109375" style="1020" customWidth="1"/>
    <col min="13061" max="13061" width="21.7109375" style="1020" customWidth="1"/>
    <col min="13062" max="13063" width="15.7109375" style="1020" customWidth="1"/>
    <col min="13064" max="13064" width="9.140625" style="1020"/>
    <col min="13065" max="13065" width="12.140625" style="1020" bestFit="1" customWidth="1"/>
    <col min="13066" max="13307" width="9.140625" style="1020"/>
    <col min="13308" max="13308" width="7.7109375" style="1020" customWidth="1"/>
    <col min="13309" max="13309" width="37.7109375" style="1020" customWidth="1"/>
    <col min="13310" max="13310" width="15.7109375" style="1020" customWidth="1"/>
    <col min="13311" max="13311" width="11.7109375" style="1020" customWidth="1"/>
    <col min="13312" max="13314" width="15.7109375" style="1020" customWidth="1"/>
    <col min="13315" max="13315" width="30.7109375" style="1020" customWidth="1"/>
    <col min="13316" max="13316" width="13.7109375" style="1020" customWidth="1"/>
    <col min="13317" max="13317" width="21.7109375" style="1020" customWidth="1"/>
    <col min="13318" max="13319" width="15.7109375" style="1020" customWidth="1"/>
    <col min="13320" max="13320" width="9.140625" style="1020"/>
    <col min="13321" max="13321" width="12.140625" style="1020" bestFit="1" customWidth="1"/>
    <col min="13322" max="13563" width="9.140625" style="1020"/>
    <col min="13564" max="13564" width="7.7109375" style="1020" customWidth="1"/>
    <col min="13565" max="13565" width="37.7109375" style="1020" customWidth="1"/>
    <col min="13566" max="13566" width="15.7109375" style="1020" customWidth="1"/>
    <col min="13567" max="13567" width="11.7109375" style="1020" customWidth="1"/>
    <col min="13568" max="13570" width="15.7109375" style="1020" customWidth="1"/>
    <col min="13571" max="13571" width="30.7109375" style="1020" customWidth="1"/>
    <col min="13572" max="13572" width="13.7109375" style="1020" customWidth="1"/>
    <col min="13573" max="13573" width="21.7109375" style="1020" customWidth="1"/>
    <col min="13574" max="13575" width="15.7109375" style="1020" customWidth="1"/>
    <col min="13576" max="13576" width="9.140625" style="1020"/>
    <col min="13577" max="13577" width="12.140625" style="1020" bestFit="1" customWidth="1"/>
    <col min="13578" max="13819" width="9.140625" style="1020"/>
    <col min="13820" max="13820" width="7.7109375" style="1020" customWidth="1"/>
    <col min="13821" max="13821" width="37.7109375" style="1020" customWidth="1"/>
    <col min="13822" max="13822" width="15.7109375" style="1020" customWidth="1"/>
    <col min="13823" max="13823" width="11.7109375" style="1020" customWidth="1"/>
    <col min="13824" max="13826" width="15.7109375" style="1020" customWidth="1"/>
    <col min="13827" max="13827" width="30.7109375" style="1020" customWidth="1"/>
    <col min="13828" max="13828" width="13.7109375" style="1020" customWidth="1"/>
    <col min="13829" max="13829" width="21.7109375" style="1020" customWidth="1"/>
    <col min="13830" max="13831" width="15.7109375" style="1020" customWidth="1"/>
    <col min="13832" max="13832" width="9.140625" style="1020"/>
    <col min="13833" max="13833" width="12.140625" style="1020" bestFit="1" customWidth="1"/>
    <col min="13834" max="14075" width="9.140625" style="1020"/>
    <col min="14076" max="14076" width="7.7109375" style="1020" customWidth="1"/>
    <col min="14077" max="14077" width="37.7109375" style="1020" customWidth="1"/>
    <col min="14078" max="14078" width="15.7109375" style="1020" customWidth="1"/>
    <col min="14079" max="14079" width="11.7109375" style="1020" customWidth="1"/>
    <col min="14080" max="14082" width="15.7109375" style="1020" customWidth="1"/>
    <col min="14083" max="14083" width="30.7109375" style="1020" customWidth="1"/>
    <col min="14084" max="14084" width="13.7109375" style="1020" customWidth="1"/>
    <col min="14085" max="14085" width="21.7109375" style="1020" customWidth="1"/>
    <col min="14086" max="14087" width="15.7109375" style="1020" customWidth="1"/>
    <col min="14088" max="14088" width="9.140625" style="1020"/>
    <col min="14089" max="14089" width="12.140625" style="1020" bestFit="1" customWidth="1"/>
    <col min="14090" max="14331" width="9.140625" style="1020"/>
    <col min="14332" max="14332" width="7.7109375" style="1020" customWidth="1"/>
    <col min="14333" max="14333" width="37.7109375" style="1020" customWidth="1"/>
    <col min="14334" max="14334" width="15.7109375" style="1020" customWidth="1"/>
    <col min="14335" max="14335" width="11.7109375" style="1020" customWidth="1"/>
    <col min="14336" max="14338" width="15.7109375" style="1020" customWidth="1"/>
    <col min="14339" max="14339" width="30.7109375" style="1020" customWidth="1"/>
    <col min="14340" max="14340" width="13.7109375" style="1020" customWidth="1"/>
    <col min="14341" max="14341" width="21.7109375" style="1020" customWidth="1"/>
    <col min="14342" max="14343" width="15.7109375" style="1020" customWidth="1"/>
    <col min="14344" max="14344" width="9.140625" style="1020"/>
    <col min="14345" max="14345" width="12.140625" style="1020" bestFit="1" customWidth="1"/>
    <col min="14346" max="14587" width="9.140625" style="1020"/>
    <col min="14588" max="14588" width="7.7109375" style="1020" customWidth="1"/>
    <col min="14589" max="14589" width="37.7109375" style="1020" customWidth="1"/>
    <col min="14590" max="14590" width="15.7109375" style="1020" customWidth="1"/>
    <col min="14591" max="14591" width="11.7109375" style="1020" customWidth="1"/>
    <col min="14592" max="14594" width="15.7109375" style="1020" customWidth="1"/>
    <col min="14595" max="14595" width="30.7109375" style="1020" customWidth="1"/>
    <col min="14596" max="14596" width="13.7109375" style="1020" customWidth="1"/>
    <col min="14597" max="14597" width="21.7109375" style="1020" customWidth="1"/>
    <col min="14598" max="14599" width="15.7109375" style="1020" customWidth="1"/>
    <col min="14600" max="14600" width="9.140625" style="1020"/>
    <col min="14601" max="14601" width="12.140625" style="1020" bestFit="1" customWidth="1"/>
    <col min="14602" max="14843" width="9.140625" style="1020"/>
    <col min="14844" max="14844" width="7.7109375" style="1020" customWidth="1"/>
    <col min="14845" max="14845" width="37.7109375" style="1020" customWidth="1"/>
    <col min="14846" max="14846" width="15.7109375" style="1020" customWidth="1"/>
    <col min="14847" max="14847" width="11.7109375" style="1020" customWidth="1"/>
    <col min="14848" max="14850" width="15.7109375" style="1020" customWidth="1"/>
    <col min="14851" max="14851" width="30.7109375" style="1020" customWidth="1"/>
    <col min="14852" max="14852" width="13.7109375" style="1020" customWidth="1"/>
    <col min="14853" max="14853" width="21.7109375" style="1020" customWidth="1"/>
    <col min="14854" max="14855" width="15.7109375" style="1020" customWidth="1"/>
    <col min="14856" max="14856" width="9.140625" style="1020"/>
    <col min="14857" max="14857" width="12.140625" style="1020" bestFit="1" customWidth="1"/>
    <col min="14858" max="15099" width="9.140625" style="1020"/>
    <col min="15100" max="15100" width="7.7109375" style="1020" customWidth="1"/>
    <col min="15101" max="15101" width="37.7109375" style="1020" customWidth="1"/>
    <col min="15102" max="15102" width="15.7109375" style="1020" customWidth="1"/>
    <col min="15103" max="15103" width="11.7109375" style="1020" customWidth="1"/>
    <col min="15104" max="15106" width="15.7109375" style="1020" customWidth="1"/>
    <col min="15107" max="15107" width="30.7109375" style="1020" customWidth="1"/>
    <col min="15108" max="15108" width="13.7109375" style="1020" customWidth="1"/>
    <col min="15109" max="15109" width="21.7109375" style="1020" customWidth="1"/>
    <col min="15110" max="15111" width="15.7109375" style="1020" customWidth="1"/>
    <col min="15112" max="15112" width="9.140625" style="1020"/>
    <col min="15113" max="15113" width="12.140625" style="1020" bestFit="1" customWidth="1"/>
    <col min="15114" max="15355" width="9.140625" style="1020"/>
    <col min="15356" max="15356" width="7.7109375" style="1020" customWidth="1"/>
    <col min="15357" max="15357" width="37.7109375" style="1020" customWidth="1"/>
    <col min="15358" max="15358" width="15.7109375" style="1020" customWidth="1"/>
    <col min="15359" max="15359" width="11.7109375" style="1020" customWidth="1"/>
    <col min="15360" max="15362" width="15.7109375" style="1020" customWidth="1"/>
    <col min="15363" max="15363" width="30.7109375" style="1020" customWidth="1"/>
    <col min="15364" max="15364" width="13.7109375" style="1020" customWidth="1"/>
    <col min="15365" max="15365" width="21.7109375" style="1020" customWidth="1"/>
    <col min="15366" max="15367" width="15.7109375" style="1020" customWidth="1"/>
    <col min="15368" max="15368" width="9.140625" style="1020"/>
    <col min="15369" max="15369" width="12.140625" style="1020" bestFit="1" customWidth="1"/>
    <col min="15370" max="15611" width="9.140625" style="1020"/>
    <col min="15612" max="15612" width="7.7109375" style="1020" customWidth="1"/>
    <col min="15613" max="15613" width="37.7109375" style="1020" customWidth="1"/>
    <col min="15614" max="15614" width="15.7109375" style="1020" customWidth="1"/>
    <col min="15615" max="15615" width="11.7109375" style="1020" customWidth="1"/>
    <col min="15616" max="15618" width="15.7109375" style="1020" customWidth="1"/>
    <col min="15619" max="15619" width="30.7109375" style="1020" customWidth="1"/>
    <col min="15620" max="15620" width="13.7109375" style="1020" customWidth="1"/>
    <col min="15621" max="15621" width="21.7109375" style="1020" customWidth="1"/>
    <col min="15622" max="15623" width="15.7109375" style="1020" customWidth="1"/>
    <col min="15624" max="15624" width="9.140625" style="1020"/>
    <col min="15625" max="15625" width="12.140625" style="1020" bestFit="1" customWidth="1"/>
    <col min="15626" max="15867" width="9.140625" style="1020"/>
    <col min="15868" max="15868" width="7.7109375" style="1020" customWidth="1"/>
    <col min="15869" max="15869" width="37.7109375" style="1020" customWidth="1"/>
    <col min="15870" max="15870" width="15.7109375" style="1020" customWidth="1"/>
    <col min="15871" max="15871" width="11.7109375" style="1020" customWidth="1"/>
    <col min="15872" max="15874" width="15.7109375" style="1020" customWidth="1"/>
    <col min="15875" max="15875" width="30.7109375" style="1020" customWidth="1"/>
    <col min="15876" max="15876" width="13.7109375" style="1020" customWidth="1"/>
    <col min="15877" max="15877" width="21.7109375" style="1020" customWidth="1"/>
    <col min="15878" max="15879" width="15.7109375" style="1020" customWidth="1"/>
    <col min="15880" max="15880" width="9.140625" style="1020"/>
    <col min="15881" max="15881" width="12.140625" style="1020" bestFit="1" customWidth="1"/>
    <col min="15882" max="16123" width="9.140625" style="1020"/>
    <col min="16124" max="16124" width="7.7109375" style="1020" customWidth="1"/>
    <col min="16125" max="16125" width="37.7109375" style="1020" customWidth="1"/>
    <col min="16126" max="16126" width="15.7109375" style="1020" customWidth="1"/>
    <col min="16127" max="16127" width="11.7109375" style="1020" customWidth="1"/>
    <col min="16128" max="16130" width="15.7109375" style="1020" customWidth="1"/>
    <col min="16131" max="16131" width="30.7109375" style="1020" customWidth="1"/>
    <col min="16132" max="16132" width="13.7109375" style="1020" customWidth="1"/>
    <col min="16133" max="16133" width="21.7109375" style="1020" customWidth="1"/>
    <col min="16134" max="16135" width="15.7109375" style="1020" customWidth="1"/>
    <col min="16136" max="16136" width="9.140625" style="1020"/>
    <col min="16137" max="16137" width="12.140625" style="1020" bestFit="1" customWidth="1"/>
    <col min="16138" max="16384" width="9.140625" style="1020"/>
  </cols>
  <sheetData>
    <row r="1" spans="1:11" ht="18.75" x14ac:dyDescent="0.3">
      <c r="A1" s="1018"/>
      <c r="B1" s="1018"/>
      <c r="C1" s="1018"/>
      <c r="D1" s="1018"/>
      <c r="E1" s="1018"/>
      <c r="F1" s="1018"/>
      <c r="G1" s="1019" t="s">
        <v>1819</v>
      </c>
    </row>
    <row r="2" spans="1:11" ht="18.75" x14ac:dyDescent="0.25">
      <c r="A2" s="3207" t="s">
        <v>1661</v>
      </c>
      <c r="B2" s="3207"/>
      <c r="C2" s="3207"/>
      <c r="D2" s="3207"/>
      <c r="E2" s="3207"/>
      <c r="F2" s="3207"/>
      <c r="G2" s="3207"/>
    </row>
    <row r="3" spans="1:11" ht="18.75" x14ac:dyDescent="0.25">
      <c r="A3" s="3207" t="s">
        <v>358</v>
      </c>
      <c r="B3" s="3207"/>
      <c r="C3" s="3207"/>
      <c r="D3" s="3207"/>
      <c r="E3" s="3207"/>
      <c r="F3" s="3207"/>
      <c r="G3" s="3207"/>
    </row>
    <row r="4" spans="1:11" ht="18.75" x14ac:dyDescent="0.25">
      <c r="A4" s="3207" t="s">
        <v>1987</v>
      </c>
      <c r="B4" s="3207"/>
      <c r="C4" s="3207"/>
      <c r="D4" s="3207"/>
      <c r="E4" s="3207"/>
      <c r="F4" s="3207"/>
      <c r="G4" s="3207"/>
    </row>
    <row r="5" spans="1:11" ht="11.25" customHeight="1" x14ac:dyDescent="0.3">
      <c r="A5" s="1021"/>
      <c r="B5" s="1022"/>
      <c r="C5" s="1022"/>
      <c r="D5" s="1022"/>
      <c r="E5" s="1022"/>
      <c r="F5" s="1022"/>
      <c r="G5" s="1022"/>
    </row>
    <row r="6" spans="1:11" ht="75" x14ac:dyDescent="0.25">
      <c r="A6" s="2022" t="s">
        <v>1</v>
      </c>
      <c r="B6" s="2022" t="s">
        <v>1662</v>
      </c>
      <c r="C6" s="2022" t="s">
        <v>1663</v>
      </c>
      <c r="D6" s="2022" t="s">
        <v>1664</v>
      </c>
      <c r="E6" s="2022" t="s">
        <v>1712</v>
      </c>
      <c r="F6" s="2022" t="s">
        <v>1744</v>
      </c>
      <c r="G6" s="2022" t="s">
        <v>1666</v>
      </c>
    </row>
    <row r="7" spans="1:11" ht="18.75" x14ac:dyDescent="0.25">
      <c r="A7" s="2022">
        <v>1</v>
      </c>
      <c r="B7" s="2022">
        <v>2</v>
      </c>
      <c r="C7" s="2022">
        <v>3</v>
      </c>
      <c r="D7" s="2022">
        <v>4</v>
      </c>
      <c r="E7" s="2022">
        <v>5</v>
      </c>
      <c r="F7" s="2022">
        <v>6</v>
      </c>
      <c r="G7" s="2022">
        <v>7</v>
      </c>
    </row>
    <row r="8" spans="1:11" ht="22.5" customHeight="1" x14ac:dyDescent="0.25">
      <c r="A8" s="3206" t="s">
        <v>1633</v>
      </c>
      <c r="B8" s="3206"/>
      <c r="C8" s="3206"/>
      <c r="D8" s="3206"/>
      <c r="E8" s="3206"/>
      <c r="F8" s="3206"/>
      <c r="G8" s="3206"/>
    </row>
    <row r="9" spans="1:11" ht="55.5" customHeight="1" x14ac:dyDescent="0.25">
      <c r="A9" s="2022">
        <v>1</v>
      </c>
      <c r="B9" s="2023" t="s">
        <v>1820</v>
      </c>
      <c r="C9" s="2022" t="s">
        <v>1718</v>
      </c>
      <c r="D9" s="2022">
        <v>55</v>
      </c>
      <c r="E9" s="2022">
        <v>100</v>
      </c>
      <c r="F9" s="2022">
        <v>69</v>
      </c>
      <c r="G9" s="3697" t="s">
        <v>1993</v>
      </c>
      <c r="J9" s="1135"/>
      <c r="K9" s="1135"/>
    </row>
    <row r="10" spans="1:11" ht="163.5" customHeight="1" x14ac:dyDescent="0.25">
      <c r="A10" s="2022">
        <v>2</v>
      </c>
      <c r="B10" s="2024" t="s">
        <v>1821</v>
      </c>
      <c r="C10" s="2022" t="s">
        <v>1718</v>
      </c>
      <c r="D10" s="2025">
        <v>73</v>
      </c>
      <c r="E10" s="2025">
        <v>100</v>
      </c>
      <c r="F10" s="2025">
        <v>4</v>
      </c>
      <c r="G10" s="3697" t="s">
        <v>2623</v>
      </c>
    </row>
    <row r="11" spans="1:11" ht="72.75" customHeight="1" x14ac:dyDescent="0.25">
      <c r="A11" s="2022">
        <v>3</v>
      </c>
      <c r="B11" s="2024" t="s">
        <v>1822</v>
      </c>
      <c r="C11" s="2022" t="s">
        <v>1718</v>
      </c>
      <c r="D11" s="2022">
        <v>100</v>
      </c>
      <c r="E11" s="2022">
        <v>100</v>
      </c>
      <c r="F11" s="2022">
        <v>105.88</v>
      </c>
      <c r="G11" s="3698" t="s">
        <v>2451</v>
      </c>
    </row>
    <row r="12" spans="1:11" ht="107.25" customHeight="1" x14ac:dyDescent="0.25">
      <c r="A12" s="2022">
        <v>4</v>
      </c>
      <c r="B12" s="2024" t="s">
        <v>1823</v>
      </c>
      <c r="C12" s="2022" t="s">
        <v>1718</v>
      </c>
      <c r="D12" s="2022">
        <v>104</v>
      </c>
      <c r="E12" s="2022">
        <v>100</v>
      </c>
      <c r="F12" s="2022">
        <v>97.76</v>
      </c>
      <c r="G12" s="3698" t="s">
        <v>2452</v>
      </c>
    </row>
    <row r="13" spans="1:11" ht="117" customHeight="1" x14ac:dyDescent="0.25">
      <c r="A13" s="2022">
        <v>5</v>
      </c>
      <c r="B13" s="2024" t="s">
        <v>1824</v>
      </c>
      <c r="C13" s="2022" t="s">
        <v>1718</v>
      </c>
      <c r="D13" s="2022">
        <v>29</v>
      </c>
      <c r="E13" s="2022">
        <v>100</v>
      </c>
      <c r="F13" s="2022">
        <v>25.95</v>
      </c>
      <c r="G13" s="3697" t="s">
        <v>1988</v>
      </c>
    </row>
    <row r="14" spans="1:11" ht="74.25" customHeight="1" x14ac:dyDescent="0.25">
      <c r="A14" s="2022">
        <v>6</v>
      </c>
      <c r="B14" s="2024" t="s">
        <v>1825</v>
      </c>
      <c r="C14" s="2022" t="s">
        <v>1718</v>
      </c>
      <c r="D14" s="2026">
        <v>100</v>
      </c>
      <c r="E14" s="2026">
        <v>100</v>
      </c>
      <c r="F14" s="2022">
        <v>100</v>
      </c>
      <c r="G14" s="3697" t="s">
        <v>1989</v>
      </c>
    </row>
    <row r="15" spans="1:11" s="1133" customFormat="1" ht="171" customHeight="1" x14ac:dyDescent="0.25">
      <c r="A15" s="2025">
        <v>7</v>
      </c>
      <c r="B15" s="2027" t="s">
        <v>1990</v>
      </c>
      <c r="C15" s="2025" t="s">
        <v>1718</v>
      </c>
      <c r="D15" s="2025" t="s">
        <v>1872</v>
      </c>
      <c r="E15" s="2025">
        <v>90</v>
      </c>
      <c r="F15" s="2025">
        <v>61</v>
      </c>
      <c r="G15" s="3699" t="s">
        <v>2641</v>
      </c>
      <c r="H15" s="1134"/>
      <c r="I15" s="1134"/>
      <c r="J15" s="1134"/>
      <c r="K15" s="1134"/>
    </row>
    <row r="16" spans="1:11" ht="87.75" customHeight="1" x14ac:dyDescent="0.25">
      <c r="A16" s="2022">
        <v>8</v>
      </c>
      <c r="B16" s="2024" t="s">
        <v>1826</v>
      </c>
      <c r="C16" s="2022" t="s">
        <v>1718</v>
      </c>
      <c r="D16" s="2022">
        <v>99</v>
      </c>
      <c r="E16" s="2022">
        <v>100</v>
      </c>
      <c r="F16" s="2022">
        <v>89.8</v>
      </c>
      <c r="G16" s="3699" t="s">
        <v>1992</v>
      </c>
    </row>
    <row r="17" spans="1:8" ht="63.75" customHeight="1" x14ac:dyDescent="0.25">
      <c r="A17" s="2022">
        <v>9</v>
      </c>
      <c r="B17" s="2024" t="s">
        <v>1827</v>
      </c>
      <c r="C17" s="2022" t="s">
        <v>1718</v>
      </c>
      <c r="D17" s="2022">
        <v>100</v>
      </c>
      <c r="E17" s="2022">
        <v>20</v>
      </c>
      <c r="F17" s="2022">
        <v>0</v>
      </c>
      <c r="G17" s="3697" t="s">
        <v>2622</v>
      </c>
    </row>
    <row r="18" spans="1:8" ht="141.75" customHeight="1" x14ac:dyDescent="0.25">
      <c r="A18" s="2022">
        <v>10</v>
      </c>
      <c r="B18" s="2024" t="s">
        <v>1991</v>
      </c>
      <c r="C18" s="2022" t="s">
        <v>1718</v>
      </c>
      <c r="D18" s="2022" t="s">
        <v>1858</v>
      </c>
      <c r="E18" s="2022">
        <v>100</v>
      </c>
      <c r="F18" s="2022">
        <v>70</v>
      </c>
      <c r="G18" s="3697" t="s">
        <v>2453</v>
      </c>
      <c r="H18" s="1563"/>
    </row>
    <row r="19" spans="1:8" ht="18.75" x14ac:dyDescent="0.25">
      <c r="A19" s="3206" t="s">
        <v>1232</v>
      </c>
      <c r="B19" s="3206"/>
      <c r="C19" s="3206"/>
      <c r="D19" s="3206"/>
      <c r="E19" s="3206"/>
      <c r="F19" s="3206"/>
      <c r="G19" s="3206"/>
    </row>
    <row r="20" spans="1:8" ht="113.25" customHeight="1" x14ac:dyDescent="0.25">
      <c r="A20" s="2022" t="s">
        <v>9</v>
      </c>
      <c r="B20" s="2024" t="s">
        <v>1994</v>
      </c>
      <c r="C20" s="2022" t="s">
        <v>1718</v>
      </c>
      <c r="D20" s="2022" t="s">
        <v>1828</v>
      </c>
      <c r="E20" s="2022" t="s">
        <v>1828</v>
      </c>
      <c r="F20" s="2028">
        <v>15</v>
      </c>
      <c r="G20" s="2029" t="s">
        <v>1995</v>
      </c>
    </row>
  </sheetData>
  <mergeCells count="5">
    <mergeCell ref="A19:G19"/>
    <mergeCell ref="A2:G2"/>
    <mergeCell ref="A3:G3"/>
    <mergeCell ref="A4:G4"/>
    <mergeCell ref="A8:G8"/>
  </mergeCells>
  <pageMargins left="0.78740157480314965" right="0.39370078740157483" top="0.78740157480314965" bottom="0.78740157480314965" header="0.31496062992125984" footer="0.39370078740157483"/>
  <pageSetup paperSize="9" scale="62" firstPageNumber="148" orientation="landscape" useFirstPageNumber="1" r:id="rId1"/>
  <headerFooter>
    <oddFooter>&amp;R&amp;"Times New Roman,обычный"&amp;14&amp;P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U84"/>
  <sheetViews>
    <sheetView topLeftCell="A26" zoomScale="70" zoomScaleNormal="70" zoomScalePageLayoutView="40" workbookViewId="0">
      <selection activeCell="I32" sqref="I32"/>
    </sheetView>
  </sheetViews>
  <sheetFormatPr defaultColWidth="9.140625" defaultRowHeight="15" x14ac:dyDescent="0.25"/>
  <cols>
    <col min="1" max="1" width="8.7109375" style="1438" customWidth="1"/>
    <col min="2" max="2" width="45.7109375" style="1438" customWidth="1"/>
    <col min="3" max="3" width="15.7109375" style="1438" customWidth="1"/>
    <col min="4" max="5" width="17.7109375" style="1438" customWidth="1"/>
    <col min="6" max="6" width="16.140625" style="1438" customWidth="1"/>
    <col min="7" max="7" width="35.7109375" style="1446" customWidth="1"/>
    <col min="8" max="8" width="17.42578125" style="1438" customWidth="1"/>
    <col min="9" max="9" width="16.28515625" style="1438" customWidth="1"/>
    <col min="10" max="10" width="29.42578125" style="1462" customWidth="1"/>
    <col min="11" max="11" width="9.140625" style="1438" hidden="1" customWidth="1"/>
    <col min="12" max="16384" width="9.140625" style="1438"/>
  </cols>
  <sheetData>
    <row r="1" spans="1:21" ht="27" customHeight="1" x14ac:dyDescent="0.25">
      <c r="J1" s="1764" t="s">
        <v>2416</v>
      </c>
    </row>
    <row r="2" spans="1:21" ht="45" customHeight="1" x14ac:dyDescent="0.25">
      <c r="A2" s="2359" t="s">
        <v>2208</v>
      </c>
      <c r="B2" s="2359"/>
      <c r="C2" s="2359"/>
      <c r="D2" s="2359"/>
      <c r="E2" s="2359"/>
      <c r="F2" s="2359"/>
      <c r="G2" s="2359"/>
      <c r="H2" s="2359"/>
      <c r="I2" s="2359"/>
      <c r="J2" s="2359"/>
    </row>
    <row r="3" spans="1:21" ht="47.45" customHeight="1" x14ac:dyDescent="0.25">
      <c r="A3" s="2359" t="s">
        <v>1411</v>
      </c>
      <c r="B3" s="2359"/>
      <c r="C3" s="2359"/>
      <c r="D3" s="2359"/>
      <c r="E3" s="2359"/>
      <c r="F3" s="2359"/>
      <c r="G3" s="2359"/>
      <c r="H3" s="2359"/>
      <c r="I3" s="2359"/>
      <c r="J3" s="2359"/>
      <c r="K3" s="1438" t="s">
        <v>860</v>
      </c>
    </row>
    <row r="4" spans="1:21" ht="23.45" customHeight="1" x14ac:dyDescent="0.25">
      <c r="A4" s="2359" t="s">
        <v>1634</v>
      </c>
      <c r="B4" s="2359"/>
      <c r="C4" s="2359"/>
      <c r="D4" s="2359"/>
      <c r="E4" s="2359"/>
      <c r="F4" s="2359"/>
      <c r="G4" s="2359"/>
      <c r="H4" s="2359"/>
      <c r="I4" s="2359"/>
      <c r="J4" s="2359"/>
    </row>
    <row r="5" spans="1:21" ht="18.75" x14ac:dyDescent="0.3">
      <c r="A5" s="157"/>
      <c r="B5" s="848"/>
      <c r="C5" s="848"/>
      <c r="D5" s="848"/>
      <c r="E5" s="848"/>
      <c r="F5" s="848"/>
      <c r="G5" s="614"/>
      <c r="H5" s="1185"/>
      <c r="I5" s="1185"/>
      <c r="J5" s="615"/>
    </row>
    <row r="6" spans="1:21" ht="117.6" customHeight="1" x14ac:dyDescent="0.25">
      <c r="A6" s="1188" t="s">
        <v>1</v>
      </c>
      <c r="B6" s="1189" t="s">
        <v>2</v>
      </c>
      <c r="C6" s="1189" t="s">
        <v>3</v>
      </c>
      <c r="D6" s="1263" t="s">
        <v>1225</v>
      </c>
      <c r="E6" s="1191" t="s">
        <v>1636</v>
      </c>
      <c r="F6" s="1191" t="s">
        <v>4</v>
      </c>
      <c r="G6" s="1189" t="s">
        <v>5</v>
      </c>
      <c r="H6" s="1189" t="s">
        <v>1637</v>
      </c>
      <c r="I6" s="1189" t="s">
        <v>6</v>
      </c>
      <c r="J6" s="1439" t="s">
        <v>7</v>
      </c>
    </row>
    <row r="7" spans="1:21" ht="18" customHeight="1" x14ac:dyDescent="0.25">
      <c r="A7" s="1189">
        <v>1</v>
      </c>
      <c r="B7" s="1189">
        <v>2</v>
      </c>
      <c r="C7" s="1189">
        <v>3</v>
      </c>
      <c r="D7" s="1189">
        <v>4</v>
      </c>
      <c r="E7" s="1189">
        <v>5</v>
      </c>
      <c r="F7" s="1189">
        <v>6</v>
      </c>
      <c r="G7" s="1189">
        <v>7</v>
      </c>
      <c r="H7" s="1189">
        <v>8</v>
      </c>
      <c r="I7" s="1189">
        <v>9</v>
      </c>
      <c r="J7" s="1189">
        <v>10</v>
      </c>
    </row>
    <row r="8" spans="1:21" ht="39.6" customHeight="1" x14ac:dyDescent="0.25">
      <c r="A8" s="3210" t="s">
        <v>1623</v>
      </c>
      <c r="B8" s="3210"/>
      <c r="C8" s="3210"/>
      <c r="D8" s="3210"/>
      <c r="E8" s="3210"/>
      <c r="F8" s="3210"/>
      <c r="G8" s="3210"/>
      <c r="H8" s="3210"/>
      <c r="I8" s="3210"/>
      <c r="J8" s="3210"/>
    </row>
    <row r="9" spans="1:21" ht="102.75" customHeight="1" x14ac:dyDescent="0.25">
      <c r="A9" s="1440" t="s">
        <v>9</v>
      </c>
      <c r="B9" s="1441" t="s">
        <v>450</v>
      </c>
      <c r="C9" s="1442" t="s">
        <v>19</v>
      </c>
      <c r="D9" s="1265">
        <f>D10+D11+D12+D14+D15+D16+D17</f>
        <v>97689.58</v>
      </c>
      <c r="E9" s="1265">
        <f>E10+E11+E12+E14+E15+E16+E17</f>
        <v>96821.025999999998</v>
      </c>
      <c r="F9" s="1265">
        <f>E9/D9*100</f>
        <v>99.110904151701746</v>
      </c>
      <c r="G9" s="1229"/>
      <c r="H9" s="1265">
        <f>H10+H11+H12+H14+H15+H16+H17</f>
        <v>96821.025999999998</v>
      </c>
      <c r="I9" s="1265">
        <f>H9/D9*100</f>
        <v>99.110904151701746</v>
      </c>
      <c r="J9" s="1442"/>
    </row>
    <row r="10" spans="1:21" ht="231" customHeight="1" x14ac:dyDescent="0.25">
      <c r="A10" s="1410" t="s">
        <v>21</v>
      </c>
      <c r="B10" s="1443" t="s">
        <v>1456</v>
      </c>
      <c r="C10" s="1444" t="s">
        <v>19</v>
      </c>
      <c r="D10" s="1190">
        <v>528</v>
      </c>
      <c r="E10" s="1269">
        <v>508</v>
      </c>
      <c r="F10" s="1190">
        <f t="shared" ref="F10:F15" si="0">E10/D10*100</f>
        <v>96.212121212121218</v>
      </c>
      <c r="G10" s="1201" t="s">
        <v>2178</v>
      </c>
      <c r="H10" s="1269">
        <v>508</v>
      </c>
      <c r="I10" s="1190">
        <f t="shared" ref="I10:I69" si="1">H10/D10*100</f>
        <v>96.212121212121218</v>
      </c>
      <c r="J10" s="1444" t="s">
        <v>2179</v>
      </c>
    </row>
    <row r="11" spans="1:21" ht="391.5" customHeight="1" x14ac:dyDescent="0.25">
      <c r="A11" s="1410" t="s">
        <v>26</v>
      </c>
      <c r="B11" s="1445" t="s">
        <v>1457</v>
      </c>
      <c r="C11" s="1444" t="s">
        <v>19</v>
      </c>
      <c r="D11" s="1190">
        <v>3395</v>
      </c>
      <c r="E11" s="1269">
        <v>3318.35</v>
      </c>
      <c r="F11" s="1190">
        <f t="shared" si="0"/>
        <v>97.742268041237111</v>
      </c>
      <c r="G11" s="1201" t="s">
        <v>2180</v>
      </c>
      <c r="H11" s="1269">
        <v>3318.35</v>
      </c>
      <c r="I11" s="1190">
        <f t="shared" si="1"/>
        <v>97.742268041237111</v>
      </c>
      <c r="J11" s="1444"/>
      <c r="U11" s="1446"/>
    </row>
    <row r="12" spans="1:21" ht="409.6" customHeight="1" x14ac:dyDescent="0.25">
      <c r="A12" s="2030" t="s">
        <v>27</v>
      </c>
      <c r="B12" s="2031" t="s">
        <v>725</v>
      </c>
      <c r="C12" s="2032" t="s">
        <v>19</v>
      </c>
      <c r="D12" s="2018">
        <v>59024.08</v>
      </c>
      <c r="E12" s="1836">
        <v>59024.076000000001</v>
      </c>
      <c r="F12" s="2018">
        <f>E12/D12*100</f>
        <v>99.99999322310488</v>
      </c>
      <c r="G12" s="2033" t="s">
        <v>2181</v>
      </c>
      <c r="H12" s="1836">
        <v>59024.076000000001</v>
      </c>
      <c r="I12" s="2018">
        <f t="shared" si="1"/>
        <v>99.99999322310488</v>
      </c>
      <c r="J12" s="2034"/>
    </row>
    <row r="13" spans="1:21" ht="115.5" customHeight="1" x14ac:dyDescent="0.25">
      <c r="A13" s="2035"/>
      <c r="B13" s="2031" t="s">
        <v>1439</v>
      </c>
      <c r="C13" s="2032"/>
      <c r="D13" s="2036"/>
      <c r="E13" s="2037"/>
      <c r="F13" s="2036"/>
      <c r="G13" s="2033" t="s">
        <v>2182</v>
      </c>
      <c r="H13" s="2037"/>
      <c r="I13" s="2036"/>
      <c r="J13" s="2032"/>
    </row>
    <row r="14" spans="1:21" ht="198" customHeight="1" x14ac:dyDescent="0.25">
      <c r="A14" s="2038" t="s">
        <v>51</v>
      </c>
      <c r="B14" s="2039" t="s">
        <v>1412</v>
      </c>
      <c r="C14" s="2034" t="s">
        <v>19</v>
      </c>
      <c r="D14" s="2018">
        <v>480</v>
      </c>
      <c r="E14" s="1836">
        <v>468</v>
      </c>
      <c r="F14" s="2018">
        <f t="shared" si="0"/>
        <v>97.5</v>
      </c>
      <c r="G14" s="2040" t="s">
        <v>2183</v>
      </c>
      <c r="H14" s="1836">
        <v>468</v>
      </c>
      <c r="I14" s="2018">
        <f t="shared" si="1"/>
        <v>97.5</v>
      </c>
      <c r="J14" s="2034"/>
    </row>
    <row r="15" spans="1:21" ht="218.25" customHeight="1" x14ac:dyDescent="0.25">
      <c r="A15" s="1410" t="s">
        <v>60</v>
      </c>
      <c r="B15" s="1445" t="s">
        <v>1413</v>
      </c>
      <c r="C15" s="1444" t="s">
        <v>19</v>
      </c>
      <c r="D15" s="1190">
        <v>23500</v>
      </c>
      <c r="E15" s="1269">
        <v>22779.1</v>
      </c>
      <c r="F15" s="1190">
        <f t="shared" si="0"/>
        <v>96.932340425531905</v>
      </c>
      <c r="G15" s="1201" t="s">
        <v>2184</v>
      </c>
      <c r="H15" s="1269">
        <f>E15</f>
        <v>22779.1</v>
      </c>
      <c r="I15" s="1190">
        <f t="shared" si="1"/>
        <v>96.932340425531905</v>
      </c>
      <c r="J15" s="1444"/>
    </row>
    <row r="16" spans="1:21" ht="291.75" customHeight="1" x14ac:dyDescent="0.25">
      <c r="A16" s="2030" t="s">
        <v>72</v>
      </c>
      <c r="B16" s="2039" t="s">
        <v>1414</v>
      </c>
      <c r="C16" s="2041" t="s">
        <v>19</v>
      </c>
      <c r="D16" s="2018">
        <v>468</v>
      </c>
      <c r="E16" s="2018">
        <v>429</v>
      </c>
      <c r="F16" s="2018">
        <f>E16/D16*100</f>
        <v>91.666666666666657</v>
      </c>
      <c r="G16" s="2040" t="s">
        <v>1600</v>
      </c>
      <c r="H16" s="2018">
        <v>429</v>
      </c>
      <c r="I16" s="2018">
        <f>H16/D16*100</f>
        <v>91.666666666666657</v>
      </c>
      <c r="J16" s="2034"/>
    </row>
    <row r="17" spans="1:10" ht="260.25" customHeight="1" x14ac:dyDescent="0.25">
      <c r="A17" s="1447" t="s">
        <v>330</v>
      </c>
      <c r="B17" s="1445" t="s">
        <v>1415</v>
      </c>
      <c r="C17" s="1444" t="s">
        <v>19</v>
      </c>
      <c r="D17" s="1190">
        <v>10294.5</v>
      </c>
      <c r="E17" s="1269">
        <v>10294.5</v>
      </c>
      <c r="F17" s="1190">
        <f>E17/D17*100</f>
        <v>100</v>
      </c>
      <c r="G17" s="1201" t="s">
        <v>2185</v>
      </c>
      <c r="H17" s="1269">
        <v>10294.5</v>
      </c>
      <c r="I17" s="1190">
        <f t="shared" si="1"/>
        <v>100</v>
      </c>
      <c r="J17" s="1444"/>
    </row>
    <row r="18" spans="1:10" ht="102" customHeight="1" x14ac:dyDescent="0.25">
      <c r="A18" s="2042" t="s">
        <v>12</v>
      </c>
      <c r="B18" s="2043" t="s">
        <v>451</v>
      </c>
      <c r="C18" s="2044" t="s">
        <v>19</v>
      </c>
      <c r="D18" s="1923">
        <f>D19+D20+D21</f>
        <v>2025.3899999999999</v>
      </c>
      <c r="E18" s="1923">
        <f>E19+E20+E21</f>
        <v>1844.17</v>
      </c>
      <c r="F18" s="1923">
        <f t="shared" ref="F18:F84" si="2">E18/D18*100</f>
        <v>91.05258740291994</v>
      </c>
      <c r="G18" s="2045"/>
      <c r="H18" s="1923">
        <f>H19+H20+H21</f>
        <v>1844.17</v>
      </c>
      <c r="I18" s="1923">
        <f t="shared" si="1"/>
        <v>91.05258740291994</v>
      </c>
      <c r="J18" s="2044"/>
    </row>
    <row r="19" spans="1:10" ht="282" customHeight="1" x14ac:dyDescent="0.25">
      <c r="A19" s="2038" t="s">
        <v>13</v>
      </c>
      <c r="B19" s="2039" t="s">
        <v>726</v>
      </c>
      <c r="C19" s="2034" t="s">
        <v>19</v>
      </c>
      <c r="D19" s="2018">
        <v>250</v>
      </c>
      <c r="E19" s="1836">
        <v>68.78</v>
      </c>
      <c r="F19" s="2018">
        <f>E19/D19*100</f>
        <v>27.512000000000004</v>
      </c>
      <c r="G19" s="2040" t="s">
        <v>600</v>
      </c>
      <c r="H19" s="1836">
        <v>68.78</v>
      </c>
      <c r="I19" s="2018">
        <f>H19/D19*100</f>
        <v>27.512000000000004</v>
      </c>
      <c r="J19" s="2034"/>
    </row>
    <row r="20" spans="1:10" ht="293.25" customHeight="1" x14ac:dyDescent="0.25">
      <c r="A20" s="2038" t="s">
        <v>22</v>
      </c>
      <c r="B20" s="2039" t="s">
        <v>1002</v>
      </c>
      <c r="C20" s="2034" t="s">
        <v>19</v>
      </c>
      <c r="D20" s="2018">
        <v>775.39</v>
      </c>
      <c r="E20" s="1836">
        <v>775.39</v>
      </c>
      <c r="F20" s="2018">
        <f>E20/D20*100</f>
        <v>100</v>
      </c>
      <c r="G20" s="2040" t="s">
        <v>2186</v>
      </c>
      <c r="H20" s="1836">
        <v>775.39</v>
      </c>
      <c r="I20" s="2018">
        <f>H20/D20*100</f>
        <v>100</v>
      </c>
      <c r="J20" s="2034"/>
    </row>
    <row r="21" spans="1:10" ht="160.5" customHeight="1" x14ac:dyDescent="0.25">
      <c r="A21" s="2038" t="s">
        <v>219</v>
      </c>
      <c r="B21" s="2046" t="s">
        <v>727</v>
      </c>
      <c r="C21" s="2032" t="s">
        <v>19</v>
      </c>
      <c r="D21" s="2018">
        <v>1000</v>
      </c>
      <c r="E21" s="1836">
        <v>1000</v>
      </c>
      <c r="F21" s="2018">
        <f t="shared" si="2"/>
        <v>100</v>
      </c>
      <c r="G21" s="2040" t="s">
        <v>2187</v>
      </c>
      <c r="H21" s="1836">
        <v>1000</v>
      </c>
      <c r="I21" s="2018">
        <f t="shared" si="1"/>
        <v>100</v>
      </c>
      <c r="J21" s="2034"/>
    </row>
    <row r="22" spans="1:10" ht="118.5" customHeight="1" x14ac:dyDescent="0.25">
      <c r="A22" s="2042"/>
      <c r="B22" s="2047" t="s">
        <v>39</v>
      </c>
      <c r="C22" s="2044" t="s">
        <v>19</v>
      </c>
      <c r="D22" s="2048">
        <f>D9+D18</f>
        <v>99714.97</v>
      </c>
      <c r="E22" s="2048">
        <f>E9+E18</f>
        <v>98665.195999999996</v>
      </c>
      <c r="F22" s="2048">
        <f t="shared" si="2"/>
        <v>98.947225276204762</v>
      </c>
      <c r="G22" s="2049"/>
      <c r="H22" s="2048">
        <f>H9+H18</f>
        <v>98665.195999999996</v>
      </c>
      <c r="I22" s="2048">
        <f>H22/D22*100</f>
        <v>98.947225276204762</v>
      </c>
      <c r="J22" s="2044"/>
    </row>
    <row r="23" spans="1:10" ht="18.75" customHeight="1" x14ac:dyDescent="0.25">
      <c r="A23" s="2673" t="s">
        <v>1416</v>
      </c>
      <c r="B23" s="2673"/>
      <c r="C23" s="2673"/>
      <c r="D23" s="2673"/>
      <c r="E23" s="2673"/>
      <c r="F23" s="2673"/>
      <c r="G23" s="2673"/>
      <c r="H23" s="2673"/>
      <c r="I23" s="2673"/>
      <c r="J23" s="2673"/>
    </row>
    <row r="24" spans="1:10" ht="24" customHeight="1" x14ac:dyDescent="0.25">
      <c r="A24" s="3208" t="s">
        <v>9</v>
      </c>
      <c r="B24" s="3209" t="s">
        <v>1417</v>
      </c>
      <c r="C24" s="1450" t="s">
        <v>15</v>
      </c>
      <c r="D24" s="1236">
        <f>D25+D26</f>
        <v>30250</v>
      </c>
      <c r="E24" s="1236">
        <f>E25+E26</f>
        <v>22013</v>
      </c>
      <c r="F24" s="1236">
        <f t="shared" ref="F24:F32" si="3">E24/D24*100</f>
        <v>72.770247933884306</v>
      </c>
      <c r="G24" s="1449"/>
      <c r="H24" s="1236">
        <f>H25+H26</f>
        <v>22013</v>
      </c>
      <c r="I24" s="1236">
        <f t="shared" ref="I24:I30" si="4">H24/D24*100</f>
        <v>72.770247933884306</v>
      </c>
      <c r="J24" s="1451"/>
    </row>
    <row r="25" spans="1:10" ht="79.5" customHeight="1" x14ac:dyDescent="0.25">
      <c r="A25" s="3208"/>
      <c r="B25" s="3209"/>
      <c r="C25" s="1450" t="s">
        <v>16</v>
      </c>
      <c r="D25" s="1236">
        <f>D28</f>
        <v>12042.5</v>
      </c>
      <c r="E25" s="1236">
        <f>E28</f>
        <v>9457.99</v>
      </c>
      <c r="F25" s="1236">
        <f t="shared" si="3"/>
        <v>78.538426406477058</v>
      </c>
      <c r="G25" s="1449"/>
      <c r="H25" s="1236">
        <f>H28</f>
        <v>9457.99</v>
      </c>
      <c r="I25" s="1236">
        <f t="shared" si="4"/>
        <v>78.538426406477058</v>
      </c>
      <c r="J25" s="1451"/>
    </row>
    <row r="26" spans="1:10" ht="103.5" customHeight="1" x14ac:dyDescent="0.25">
      <c r="A26" s="3208"/>
      <c r="B26" s="3209"/>
      <c r="C26" s="1442" t="s">
        <v>19</v>
      </c>
      <c r="D26" s="1236">
        <f>D29</f>
        <v>18207.5</v>
      </c>
      <c r="E26" s="1236">
        <f>E29</f>
        <v>12555.01</v>
      </c>
      <c r="F26" s="1236">
        <f t="shared" si="3"/>
        <v>68.955155842372648</v>
      </c>
      <c r="G26" s="1449"/>
      <c r="H26" s="1236">
        <f>H29</f>
        <v>12555.01</v>
      </c>
      <c r="I26" s="1236">
        <f t="shared" si="4"/>
        <v>68.955155842372648</v>
      </c>
      <c r="J26" s="1451"/>
    </row>
    <row r="27" spans="1:10" ht="21.75" customHeight="1" x14ac:dyDescent="0.25">
      <c r="A27" s="3211" t="s">
        <v>21</v>
      </c>
      <c r="B27" s="3212" t="s">
        <v>1440</v>
      </c>
      <c r="C27" s="1422" t="s">
        <v>15</v>
      </c>
      <c r="D27" s="1235">
        <f>D28+D29</f>
        <v>30250</v>
      </c>
      <c r="E27" s="1235">
        <f>E28+E29</f>
        <v>22013</v>
      </c>
      <c r="F27" s="1235">
        <f t="shared" si="3"/>
        <v>72.770247933884306</v>
      </c>
      <c r="G27" s="2434" t="s">
        <v>2455</v>
      </c>
      <c r="H27" s="1235">
        <f>H28+H29</f>
        <v>22013</v>
      </c>
      <c r="I27" s="1235">
        <f t="shared" si="4"/>
        <v>72.770247933884306</v>
      </c>
      <c r="J27" s="3215" t="s">
        <v>2188</v>
      </c>
    </row>
    <row r="28" spans="1:10" ht="75" x14ac:dyDescent="0.25">
      <c r="A28" s="3211"/>
      <c r="B28" s="3213"/>
      <c r="C28" s="1422" t="s">
        <v>16</v>
      </c>
      <c r="D28" s="1235">
        <v>12042.5</v>
      </c>
      <c r="E28" s="1235">
        <v>9457.99</v>
      </c>
      <c r="F28" s="1235">
        <f t="shared" si="3"/>
        <v>78.538426406477058</v>
      </c>
      <c r="G28" s="2434"/>
      <c r="H28" s="1235">
        <v>9457.99</v>
      </c>
      <c r="I28" s="1235">
        <f t="shared" si="4"/>
        <v>78.538426406477058</v>
      </c>
      <c r="J28" s="3215"/>
    </row>
    <row r="29" spans="1:10" ht="185.25" customHeight="1" x14ac:dyDescent="0.25">
      <c r="A29" s="3211"/>
      <c r="B29" s="3214"/>
      <c r="C29" s="1444" t="s">
        <v>19</v>
      </c>
      <c r="D29" s="1235">
        <v>18207.5</v>
      </c>
      <c r="E29" s="1235">
        <v>12555.01</v>
      </c>
      <c r="F29" s="1235">
        <f t="shared" si="3"/>
        <v>68.955155842372648</v>
      </c>
      <c r="G29" s="2434"/>
      <c r="H29" s="1235">
        <v>12555.01</v>
      </c>
      <c r="I29" s="1235">
        <f t="shared" si="4"/>
        <v>68.955155842372648</v>
      </c>
      <c r="J29" s="3215"/>
    </row>
    <row r="30" spans="1:10" ht="18" customHeight="1" x14ac:dyDescent="0.25">
      <c r="A30" s="3216"/>
      <c r="B30" s="3217" t="s">
        <v>70</v>
      </c>
      <c r="C30" s="2050" t="s">
        <v>15</v>
      </c>
      <c r="D30" s="2048">
        <f>D31+D32</f>
        <v>30250</v>
      </c>
      <c r="E30" s="2048">
        <f>E31+E32</f>
        <v>22013</v>
      </c>
      <c r="F30" s="2048">
        <f t="shared" si="3"/>
        <v>72.770247933884306</v>
      </c>
      <c r="G30" s="3218"/>
      <c r="H30" s="2048">
        <f>H31+H32</f>
        <v>22013</v>
      </c>
      <c r="I30" s="2048">
        <f t="shared" si="4"/>
        <v>72.770247933884306</v>
      </c>
      <c r="J30" s="3219"/>
    </row>
    <row r="31" spans="1:10" ht="78" customHeight="1" x14ac:dyDescent="0.25">
      <c r="A31" s="3216"/>
      <c r="B31" s="3217"/>
      <c r="C31" s="2050" t="s">
        <v>16</v>
      </c>
      <c r="D31" s="2048">
        <f>D25</f>
        <v>12042.5</v>
      </c>
      <c r="E31" s="2048">
        <f>E25</f>
        <v>9457.99</v>
      </c>
      <c r="F31" s="2048">
        <f t="shared" si="3"/>
        <v>78.538426406477058</v>
      </c>
      <c r="G31" s="3218"/>
      <c r="H31" s="2048">
        <f>H25</f>
        <v>9457.99</v>
      </c>
      <c r="I31" s="2048">
        <f>H31/D31*100</f>
        <v>78.538426406477058</v>
      </c>
      <c r="J31" s="3219"/>
    </row>
    <row r="32" spans="1:10" ht="78" customHeight="1" x14ac:dyDescent="0.25">
      <c r="A32" s="3216"/>
      <c r="B32" s="3217"/>
      <c r="C32" s="2044" t="s">
        <v>19</v>
      </c>
      <c r="D32" s="2048">
        <f>D26</f>
        <v>18207.5</v>
      </c>
      <c r="E32" s="2048">
        <f>E26</f>
        <v>12555.01</v>
      </c>
      <c r="F32" s="2048">
        <f t="shared" si="3"/>
        <v>68.955155842372648</v>
      </c>
      <c r="G32" s="3218"/>
      <c r="H32" s="2048">
        <f>H26</f>
        <v>12555.01</v>
      </c>
      <c r="I32" s="2048">
        <f>H32/D32*100</f>
        <v>68.955155842372648</v>
      </c>
      <c r="J32" s="3219"/>
    </row>
    <row r="33" spans="1:10" ht="21" customHeight="1" x14ac:dyDescent="0.25">
      <c r="A33" s="3210" t="s">
        <v>593</v>
      </c>
      <c r="B33" s="3210"/>
      <c r="C33" s="3210"/>
      <c r="D33" s="3210"/>
      <c r="E33" s="3210"/>
      <c r="F33" s="3210"/>
      <c r="G33" s="3210"/>
      <c r="H33" s="3210"/>
      <c r="I33" s="3210"/>
      <c r="J33" s="3210"/>
    </row>
    <row r="34" spans="1:10" ht="102" customHeight="1" x14ac:dyDescent="0.25">
      <c r="A34" s="1440" t="s">
        <v>370</v>
      </c>
      <c r="B34" s="1405" t="s">
        <v>1458</v>
      </c>
      <c r="C34" s="1442" t="s">
        <v>19</v>
      </c>
      <c r="D34" s="1236">
        <f>D35</f>
        <v>1275.3019999999999</v>
      </c>
      <c r="E34" s="1236">
        <f>E35</f>
        <v>1275.3019999999999</v>
      </c>
      <c r="F34" s="1236">
        <f t="shared" si="2"/>
        <v>100</v>
      </c>
      <c r="G34" s="1449"/>
      <c r="H34" s="1236">
        <f>E34</f>
        <v>1275.3019999999999</v>
      </c>
      <c r="I34" s="1236">
        <f t="shared" si="1"/>
        <v>100</v>
      </c>
      <c r="J34" s="1442"/>
    </row>
    <row r="35" spans="1:10" ht="160.5" customHeight="1" x14ac:dyDescent="0.25">
      <c r="A35" s="1410" t="s">
        <v>21</v>
      </c>
      <c r="B35" s="1445" t="s">
        <v>728</v>
      </c>
      <c r="C35" s="1444" t="s">
        <v>19</v>
      </c>
      <c r="D35" s="1235">
        <v>1275.3019999999999</v>
      </c>
      <c r="E35" s="1235">
        <v>1275.3019999999999</v>
      </c>
      <c r="F35" s="1235">
        <f t="shared" si="2"/>
        <v>100</v>
      </c>
      <c r="G35" s="1201" t="s">
        <v>2454</v>
      </c>
      <c r="H35" s="1235">
        <v>1275.3</v>
      </c>
      <c r="I35" s="1235">
        <f t="shared" si="1"/>
        <v>99.99984317440105</v>
      </c>
      <c r="J35" s="1444"/>
    </row>
    <row r="36" spans="1:10" ht="96" hidden="1" customHeight="1" x14ac:dyDescent="0.25">
      <c r="A36" s="1410" t="s">
        <v>200</v>
      </c>
      <c r="B36" s="1445" t="s">
        <v>729</v>
      </c>
      <c r="C36" s="1444" t="s">
        <v>19</v>
      </c>
      <c r="D36" s="1235">
        <v>590</v>
      </c>
      <c r="E36" s="1452">
        <v>0</v>
      </c>
      <c r="F36" s="1235">
        <f t="shared" si="2"/>
        <v>0</v>
      </c>
      <c r="G36" s="1201"/>
      <c r="H36" s="1452">
        <v>0</v>
      </c>
      <c r="I36" s="1235">
        <f t="shared" si="1"/>
        <v>0</v>
      </c>
      <c r="J36" s="1445" t="s">
        <v>672</v>
      </c>
    </row>
    <row r="37" spans="1:10" ht="99.75" hidden="1" customHeight="1" x14ac:dyDescent="0.25">
      <c r="A37" s="1410" t="s">
        <v>201</v>
      </c>
      <c r="B37" s="1445" t="s">
        <v>730</v>
      </c>
      <c r="C37" s="1444" t="s">
        <v>19</v>
      </c>
      <c r="D37" s="1235">
        <v>70</v>
      </c>
      <c r="E37" s="1452">
        <v>17.2</v>
      </c>
      <c r="F37" s="1235">
        <f t="shared" si="2"/>
        <v>24.571428571428569</v>
      </c>
      <c r="G37" s="1201" t="s">
        <v>731</v>
      </c>
      <c r="H37" s="1452">
        <v>17.2</v>
      </c>
      <c r="I37" s="1235">
        <f t="shared" si="1"/>
        <v>24.571428571428569</v>
      </c>
      <c r="J37" s="1445"/>
    </row>
    <row r="38" spans="1:10" ht="97.5" hidden="1" customHeight="1" x14ac:dyDescent="0.25">
      <c r="A38" s="1410" t="s">
        <v>283</v>
      </c>
      <c r="B38" s="1445" t="s">
        <v>732</v>
      </c>
      <c r="C38" s="1444" t="s">
        <v>19</v>
      </c>
      <c r="D38" s="1235">
        <v>30</v>
      </c>
      <c r="E38" s="1452">
        <v>27.3</v>
      </c>
      <c r="F38" s="1235">
        <f t="shared" si="2"/>
        <v>91</v>
      </c>
      <c r="G38" s="1201" t="s">
        <v>733</v>
      </c>
      <c r="H38" s="1452">
        <v>27.3</v>
      </c>
      <c r="I38" s="1235">
        <f t="shared" si="1"/>
        <v>91</v>
      </c>
      <c r="J38" s="1444"/>
    </row>
    <row r="39" spans="1:10" ht="117" hidden="1" customHeight="1" x14ac:dyDescent="0.25">
      <c r="A39" s="1410" t="s">
        <v>284</v>
      </c>
      <c r="B39" s="1445" t="s">
        <v>734</v>
      </c>
      <c r="C39" s="1444" t="s">
        <v>19</v>
      </c>
      <c r="D39" s="1235">
        <v>50</v>
      </c>
      <c r="E39" s="1452">
        <v>0</v>
      </c>
      <c r="F39" s="1235">
        <v>0</v>
      </c>
      <c r="G39" s="1201"/>
      <c r="H39" s="1452">
        <v>0</v>
      </c>
      <c r="I39" s="1235">
        <v>0</v>
      </c>
      <c r="J39" s="1445" t="s">
        <v>672</v>
      </c>
    </row>
    <row r="40" spans="1:10" ht="118.5" hidden="1" customHeight="1" x14ac:dyDescent="0.25">
      <c r="A40" s="1410" t="s">
        <v>285</v>
      </c>
      <c r="B40" s="1445" t="s">
        <v>735</v>
      </c>
      <c r="C40" s="1444" t="s">
        <v>19</v>
      </c>
      <c r="D40" s="1235">
        <f>D41+D42+D43</f>
        <v>150</v>
      </c>
      <c r="E40" s="1235">
        <f>E41+E42+E43</f>
        <v>138.5</v>
      </c>
      <c r="F40" s="1235">
        <f t="shared" si="2"/>
        <v>92.333333333333329</v>
      </c>
      <c r="G40" s="1201" t="s">
        <v>736</v>
      </c>
      <c r="H40" s="1235">
        <f>H41+H42+H43</f>
        <v>138.5</v>
      </c>
      <c r="I40" s="1235">
        <f t="shared" si="1"/>
        <v>92.333333333333329</v>
      </c>
      <c r="J40" s="1444"/>
    </row>
    <row r="41" spans="1:10" ht="120" hidden="1" customHeight="1" x14ac:dyDescent="0.25">
      <c r="A41" s="1410" t="s">
        <v>371</v>
      </c>
      <c r="B41" s="1445" t="s">
        <v>737</v>
      </c>
      <c r="C41" s="1444" t="s">
        <v>19</v>
      </c>
      <c r="D41" s="1235">
        <v>50</v>
      </c>
      <c r="E41" s="1452">
        <v>38.9</v>
      </c>
      <c r="F41" s="1235">
        <f t="shared" si="2"/>
        <v>77.8</v>
      </c>
      <c r="G41" s="1201" t="s">
        <v>738</v>
      </c>
      <c r="H41" s="1452">
        <v>38.9</v>
      </c>
      <c r="I41" s="1235">
        <f t="shared" si="1"/>
        <v>77.8</v>
      </c>
      <c r="J41" s="1445"/>
    </row>
    <row r="42" spans="1:10" ht="137.25" hidden="1" customHeight="1" x14ac:dyDescent="0.25">
      <c r="A42" s="1410" t="s">
        <v>372</v>
      </c>
      <c r="B42" s="1445" t="s">
        <v>739</v>
      </c>
      <c r="C42" s="1444" t="s">
        <v>19</v>
      </c>
      <c r="D42" s="1235">
        <v>100</v>
      </c>
      <c r="E42" s="1452">
        <v>99.6</v>
      </c>
      <c r="F42" s="1235">
        <f t="shared" si="2"/>
        <v>99.6</v>
      </c>
      <c r="G42" s="1201" t="s">
        <v>740</v>
      </c>
      <c r="H42" s="1452">
        <v>99.6</v>
      </c>
      <c r="I42" s="1235">
        <f t="shared" si="1"/>
        <v>99.6</v>
      </c>
      <c r="J42" s="1444"/>
    </row>
    <row r="43" spans="1:10" ht="95.25" hidden="1" customHeight="1" x14ac:dyDescent="0.25">
      <c r="A43" s="1410" t="s">
        <v>373</v>
      </c>
      <c r="B43" s="1445" t="s">
        <v>741</v>
      </c>
      <c r="C43" s="1444" t="s">
        <v>19</v>
      </c>
      <c r="D43" s="1235">
        <v>0</v>
      </c>
      <c r="E43" s="1235">
        <v>0</v>
      </c>
      <c r="F43" s="1235">
        <v>0</v>
      </c>
      <c r="G43" s="1453"/>
      <c r="H43" s="1235">
        <v>0</v>
      </c>
      <c r="I43" s="1235">
        <v>0</v>
      </c>
      <c r="J43" s="1444" t="s">
        <v>405</v>
      </c>
    </row>
    <row r="44" spans="1:10" ht="4.5" hidden="1" customHeight="1" x14ac:dyDescent="0.25">
      <c r="A44" s="1410" t="s">
        <v>374</v>
      </c>
      <c r="B44" s="1445" t="s">
        <v>594</v>
      </c>
      <c r="C44" s="1444" t="s">
        <v>19</v>
      </c>
      <c r="D44" s="1235">
        <v>1110</v>
      </c>
      <c r="E44" s="1452">
        <v>0</v>
      </c>
      <c r="F44" s="1235">
        <f t="shared" si="2"/>
        <v>0</v>
      </c>
      <c r="G44" s="1201"/>
      <c r="H44" s="1452">
        <v>0</v>
      </c>
      <c r="I44" s="1235">
        <f t="shared" si="1"/>
        <v>0</v>
      </c>
      <c r="J44" s="1444" t="s">
        <v>672</v>
      </c>
    </row>
    <row r="45" spans="1:10" ht="217.5" customHeight="1" x14ac:dyDescent="0.25">
      <c r="A45" s="1440" t="s">
        <v>12</v>
      </c>
      <c r="B45" s="1405" t="s">
        <v>1594</v>
      </c>
      <c r="C45" s="1442" t="s">
        <v>19</v>
      </c>
      <c r="D45" s="1236">
        <f>D46+D47</f>
        <v>7535.8560000000007</v>
      </c>
      <c r="E45" s="1454">
        <f>E46+E47</f>
        <v>7309.8</v>
      </c>
      <c r="F45" s="1236">
        <f>E45/D45*100</f>
        <v>97.000261151486967</v>
      </c>
      <c r="G45" s="1237"/>
      <c r="H45" s="1454">
        <f>H46+H47</f>
        <v>7309.8</v>
      </c>
      <c r="I45" s="1236">
        <f>H45/D45*100</f>
        <v>97.000261151486967</v>
      </c>
      <c r="J45" s="1444"/>
    </row>
    <row r="46" spans="1:10" ht="115.5" customHeight="1" x14ac:dyDescent="0.25">
      <c r="A46" s="1410" t="s">
        <v>26</v>
      </c>
      <c r="B46" s="1445" t="s">
        <v>1418</v>
      </c>
      <c r="C46" s="1444" t="s">
        <v>19</v>
      </c>
      <c r="D46" s="1235">
        <v>12.64</v>
      </c>
      <c r="E46" s="1452">
        <v>12.64</v>
      </c>
      <c r="F46" s="1235">
        <f t="shared" si="2"/>
        <v>100</v>
      </c>
      <c r="G46" s="1201" t="s">
        <v>2189</v>
      </c>
      <c r="H46" s="1452">
        <v>12.64</v>
      </c>
      <c r="I46" s="1235">
        <f t="shared" si="1"/>
        <v>100</v>
      </c>
      <c r="J46" s="1444"/>
    </row>
    <row r="47" spans="1:10" ht="172.5" customHeight="1" x14ac:dyDescent="0.25">
      <c r="A47" s="2038" t="s">
        <v>27</v>
      </c>
      <c r="B47" s="2039" t="s">
        <v>1419</v>
      </c>
      <c r="C47" s="2034" t="s">
        <v>19</v>
      </c>
      <c r="D47" s="2051">
        <v>7523.2160000000003</v>
      </c>
      <c r="E47" s="2052">
        <v>7297.16</v>
      </c>
      <c r="F47" s="2051">
        <f t="shared" si="2"/>
        <v>96.99522119263888</v>
      </c>
      <c r="G47" s="1834" t="s">
        <v>1584</v>
      </c>
      <c r="H47" s="2052">
        <v>7297.16</v>
      </c>
      <c r="I47" s="2051">
        <f t="shared" si="1"/>
        <v>96.99522119263888</v>
      </c>
      <c r="J47" s="2034"/>
    </row>
    <row r="48" spans="1:10" ht="116.25" hidden="1" customHeight="1" x14ac:dyDescent="0.25">
      <c r="A48" s="1455" t="s">
        <v>51</v>
      </c>
      <c r="B48" s="1456" t="s">
        <v>742</v>
      </c>
      <c r="C48" s="1457" t="s">
        <v>19</v>
      </c>
      <c r="D48" s="1458">
        <f>D49</f>
        <v>0</v>
      </c>
      <c r="E48" s="1458">
        <v>0</v>
      </c>
      <c r="F48" s="1458">
        <v>0</v>
      </c>
      <c r="G48" s="1459"/>
      <c r="H48" s="1458">
        <v>0</v>
      </c>
      <c r="I48" s="1458">
        <v>0</v>
      </c>
      <c r="J48" s="1457"/>
    </row>
    <row r="49" spans="1:10" ht="96" hidden="1" customHeight="1" x14ac:dyDescent="0.25">
      <c r="A49" s="1410" t="s">
        <v>52</v>
      </c>
      <c r="B49" s="1445" t="s">
        <v>743</v>
      </c>
      <c r="C49" s="1444" t="s">
        <v>19</v>
      </c>
      <c r="D49" s="1235">
        <v>0</v>
      </c>
      <c r="E49" s="1235">
        <v>0</v>
      </c>
      <c r="F49" s="1235">
        <v>0</v>
      </c>
      <c r="G49" s="1453"/>
      <c r="H49" s="1235">
        <v>0</v>
      </c>
      <c r="I49" s="1235">
        <v>0</v>
      </c>
      <c r="J49" s="1444" t="s">
        <v>405</v>
      </c>
    </row>
    <row r="50" spans="1:10" ht="98.25" hidden="1" customHeight="1" x14ac:dyDescent="0.25">
      <c r="A50" s="1410" t="s">
        <v>60</v>
      </c>
      <c r="B50" s="1445" t="s">
        <v>744</v>
      </c>
      <c r="C50" s="1444" t="s">
        <v>19</v>
      </c>
      <c r="D50" s="1235">
        <f>D51+D52+D53+D56</f>
        <v>54344</v>
      </c>
      <c r="E50" s="1235">
        <f>E51+E52+E53+E56</f>
        <v>13586</v>
      </c>
      <c r="F50" s="1235">
        <f t="shared" si="2"/>
        <v>25</v>
      </c>
      <c r="G50" s="1453" t="s">
        <v>452</v>
      </c>
      <c r="H50" s="1235">
        <f>E50</f>
        <v>13586</v>
      </c>
      <c r="I50" s="1235">
        <f t="shared" si="1"/>
        <v>25</v>
      </c>
      <c r="J50" s="1444"/>
    </row>
    <row r="51" spans="1:10" ht="142.5" hidden="1" customHeight="1" x14ac:dyDescent="0.25">
      <c r="A51" s="1410" t="s">
        <v>61</v>
      </c>
      <c r="B51" s="1445" t="s">
        <v>1003</v>
      </c>
      <c r="C51" s="1444" t="s">
        <v>19</v>
      </c>
      <c r="D51" s="1235">
        <v>0</v>
      </c>
      <c r="E51" s="1235">
        <v>0</v>
      </c>
      <c r="F51" s="1235">
        <v>0</v>
      </c>
      <c r="G51" s="1201"/>
      <c r="H51" s="1235">
        <v>0</v>
      </c>
      <c r="I51" s="1235">
        <v>0</v>
      </c>
      <c r="J51" s="1444" t="s">
        <v>453</v>
      </c>
    </row>
    <row r="52" spans="1:10" ht="193.5" hidden="1" customHeight="1" x14ac:dyDescent="0.25">
      <c r="A52" s="1410" t="s">
        <v>63</v>
      </c>
      <c r="B52" s="1445" t="s">
        <v>1004</v>
      </c>
      <c r="C52" s="1444" t="s">
        <v>19</v>
      </c>
      <c r="D52" s="1235">
        <v>0</v>
      </c>
      <c r="E52" s="1235">
        <v>0</v>
      </c>
      <c r="F52" s="1235">
        <v>0</v>
      </c>
      <c r="G52" s="1201"/>
      <c r="H52" s="1235">
        <v>0</v>
      </c>
      <c r="I52" s="1235">
        <v>0</v>
      </c>
      <c r="J52" s="1444" t="s">
        <v>453</v>
      </c>
    </row>
    <row r="53" spans="1:10" ht="99.75" hidden="1" customHeight="1" x14ac:dyDescent="0.25">
      <c r="A53" s="1410" t="s">
        <v>375</v>
      </c>
      <c r="B53" s="1445" t="s">
        <v>1005</v>
      </c>
      <c r="C53" s="1444" t="s">
        <v>19</v>
      </c>
      <c r="D53" s="1235">
        <f>D54+D55</f>
        <v>0</v>
      </c>
      <c r="E53" s="1235">
        <f>E54+E55</f>
        <v>0</v>
      </c>
      <c r="F53" s="1235">
        <v>0</v>
      </c>
      <c r="G53" s="1201"/>
      <c r="H53" s="1235">
        <f>H54+H55</f>
        <v>0</v>
      </c>
      <c r="I53" s="1235">
        <v>0</v>
      </c>
      <c r="J53" s="1444"/>
    </row>
    <row r="54" spans="1:10" ht="150" hidden="1" customHeight="1" x14ac:dyDescent="0.25">
      <c r="A54" s="1410" t="s">
        <v>376</v>
      </c>
      <c r="B54" s="1445" t="s">
        <v>745</v>
      </c>
      <c r="C54" s="1444" t="s">
        <v>19</v>
      </c>
      <c r="D54" s="1235">
        <v>0</v>
      </c>
      <c r="E54" s="1235">
        <v>0</v>
      </c>
      <c r="F54" s="1235">
        <v>0</v>
      </c>
      <c r="G54" s="1201"/>
      <c r="H54" s="1235">
        <v>0</v>
      </c>
      <c r="I54" s="1235">
        <v>0</v>
      </c>
      <c r="J54" s="1444" t="s">
        <v>746</v>
      </c>
    </row>
    <row r="55" spans="1:10" ht="201" hidden="1" customHeight="1" x14ac:dyDescent="0.25">
      <c r="A55" s="1410" t="s">
        <v>377</v>
      </c>
      <c r="B55" s="1445" t="s">
        <v>595</v>
      </c>
      <c r="C55" s="1444" t="s">
        <v>19</v>
      </c>
      <c r="D55" s="1235">
        <v>0</v>
      </c>
      <c r="E55" s="1235">
        <v>0</v>
      </c>
      <c r="F55" s="1235">
        <v>0</v>
      </c>
      <c r="G55" s="1201"/>
      <c r="H55" s="1235">
        <v>0</v>
      </c>
      <c r="I55" s="1235">
        <v>0</v>
      </c>
      <c r="J55" s="1444" t="s">
        <v>453</v>
      </c>
    </row>
    <row r="56" spans="1:10" ht="95.25" hidden="1" customHeight="1" x14ac:dyDescent="0.25">
      <c r="A56" s="1410" t="s">
        <v>61</v>
      </c>
      <c r="B56" s="1445" t="s">
        <v>793</v>
      </c>
      <c r="C56" s="1444" t="s">
        <v>19</v>
      </c>
      <c r="D56" s="1235">
        <f>D57+D58</f>
        <v>54344</v>
      </c>
      <c r="E56" s="1235">
        <f>E57+E58</f>
        <v>13586</v>
      </c>
      <c r="F56" s="1235">
        <f>E56/D56*100</f>
        <v>25</v>
      </c>
      <c r="G56" s="1201" t="s">
        <v>987</v>
      </c>
      <c r="H56" s="1235">
        <f>E56</f>
        <v>13586</v>
      </c>
      <c r="I56" s="1235">
        <f>H56/D56*100</f>
        <v>25</v>
      </c>
      <c r="J56" s="1444"/>
    </row>
    <row r="57" spans="1:10" ht="117" hidden="1" customHeight="1" x14ac:dyDescent="0.25">
      <c r="A57" s="1410" t="s">
        <v>747</v>
      </c>
      <c r="B57" s="1445" t="s">
        <v>748</v>
      </c>
      <c r="C57" s="1444" t="s">
        <v>19</v>
      </c>
      <c r="D57" s="1235">
        <v>54344</v>
      </c>
      <c r="E57" s="1452">
        <v>13586</v>
      </c>
      <c r="F57" s="1235">
        <f>E57/D57*100</f>
        <v>25</v>
      </c>
      <c r="G57" s="1201" t="s">
        <v>749</v>
      </c>
      <c r="H57" s="1452">
        <f t="shared" ref="H57:H58" si="5">E57</f>
        <v>13586</v>
      </c>
      <c r="I57" s="1235">
        <f t="shared" ref="I57" si="6">H57/D57*100</f>
        <v>25</v>
      </c>
      <c r="J57" s="1445"/>
    </row>
    <row r="58" spans="1:10" ht="75.75" hidden="1" customHeight="1" x14ac:dyDescent="0.25">
      <c r="A58" s="1410" t="s">
        <v>750</v>
      </c>
      <c r="B58" s="1445" t="s">
        <v>751</v>
      </c>
      <c r="C58" s="1444" t="s">
        <v>19</v>
      </c>
      <c r="D58" s="1235">
        <v>0</v>
      </c>
      <c r="E58" s="1235">
        <v>0</v>
      </c>
      <c r="F58" s="1235">
        <v>0</v>
      </c>
      <c r="G58" s="1201"/>
      <c r="H58" s="1235">
        <f t="shared" si="5"/>
        <v>0</v>
      </c>
      <c r="I58" s="1235">
        <v>0</v>
      </c>
      <c r="J58" s="1444" t="s">
        <v>405</v>
      </c>
    </row>
    <row r="59" spans="1:10" ht="18.75" hidden="1" customHeight="1" x14ac:dyDescent="0.25">
      <c r="A59" s="3208" t="s">
        <v>12</v>
      </c>
      <c r="B59" s="3209" t="s">
        <v>794</v>
      </c>
      <c r="C59" s="1442" t="s">
        <v>15</v>
      </c>
      <c r="D59" s="1236">
        <f>D60+D61+D62</f>
        <v>0</v>
      </c>
      <c r="E59" s="1236">
        <f t="shared" ref="E59:F59" si="7">E60+E61+E62</f>
        <v>0</v>
      </c>
      <c r="F59" s="1236">
        <f t="shared" si="7"/>
        <v>0</v>
      </c>
      <c r="G59" s="3220"/>
      <c r="H59" s="1236">
        <f>H60+H61+H62</f>
        <v>0</v>
      </c>
      <c r="I59" s="1236">
        <f>I60+I61+I62</f>
        <v>0</v>
      </c>
      <c r="J59" s="3215"/>
    </row>
    <row r="60" spans="1:10" ht="56.25" hidden="1" customHeight="1" x14ac:dyDescent="0.25">
      <c r="A60" s="3208"/>
      <c r="B60" s="3209"/>
      <c r="C60" s="1442" t="s">
        <v>18</v>
      </c>
      <c r="D60" s="1236">
        <v>0</v>
      </c>
      <c r="E60" s="1236">
        <v>0</v>
      </c>
      <c r="F60" s="1236">
        <v>0</v>
      </c>
      <c r="G60" s="3220"/>
      <c r="H60" s="1236">
        <v>0</v>
      </c>
      <c r="I60" s="1236">
        <v>0</v>
      </c>
      <c r="J60" s="3215"/>
    </row>
    <row r="61" spans="1:10" ht="75" hidden="1" customHeight="1" x14ac:dyDescent="0.25">
      <c r="A61" s="3208"/>
      <c r="B61" s="3209"/>
      <c r="C61" s="1442" t="s">
        <v>16</v>
      </c>
      <c r="D61" s="1236">
        <v>0</v>
      </c>
      <c r="E61" s="1236">
        <v>0</v>
      </c>
      <c r="F61" s="1236">
        <v>0</v>
      </c>
      <c r="G61" s="3220"/>
      <c r="H61" s="1236">
        <v>0</v>
      </c>
      <c r="I61" s="1236">
        <v>0</v>
      </c>
      <c r="J61" s="3215"/>
    </row>
    <row r="62" spans="1:10" ht="97.5" hidden="1" customHeight="1" x14ac:dyDescent="0.25">
      <c r="A62" s="3208"/>
      <c r="B62" s="3209"/>
      <c r="C62" s="1442" t="s">
        <v>19</v>
      </c>
      <c r="D62" s="1236">
        <v>0</v>
      </c>
      <c r="E62" s="1236">
        <v>0</v>
      </c>
      <c r="F62" s="1236">
        <v>0</v>
      </c>
      <c r="G62" s="1449"/>
      <c r="H62" s="1236">
        <v>0</v>
      </c>
      <c r="I62" s="1236">
        <v>0</v>
      </c>
      <c r="J62" s="1442"/>
    </row>
    <row r="63" spans="1:10" ht="18" hidden="1" customHeight="1" x14ac:dyDescent="0.25">
      <c r="A63" s="3211" t="s">
        <v>13</v>
      </c>
      <c r="B63" s="3221" t="s">
        <v>752</v>
      </c>
      <c r="C63" s="1444" t="s">
        <v>15</v>
      </c>
      <c r="D63" s="1235" t="e">
        <f>D64+#REF!+#REF!</f>
        <v>#REF!</v>
      </c>
      <c r="E63" s="1235" t="e">
        <f>E64+#REF!+#REF!</f>
        <v>#REF!</v>
      </c>
      <c r="F63" s="1235" t="e">
        <f>F64+#REF!+#REF!</f>
        <v>#REF!</v>
      </c>
      <c r="G63" s="1460"/>
      <c r="H63" s="1235" t="e">
        <f>H64+#REF!+#REF!</f>
        <v>#REF!</v>
      </c>
      <c r="I63" s="1235" t="e">
        <f>I64+#REF!+#REF!</f>
        <v>#REF!</v>
      </c>
      <c r="J63" s="3215" t="s">
        <v>454</v>
      </c>
    </row>
    <row r="64" spans="1:10" ht="70.5" hidden="1" customHeight="1" x14ac:dyDescent="0.25">
      <c r="A64" s="3211"/>
      <c r="B64" s="3221"/>
      <c r="C64" s="1444" t="s">
        <v>18</v>
      </c>
      <c r="D64" s="1235">
        <v>0</v>
      </c>
      <c r="E64" s="1235">
        <v>0</v>
      </c>
      <c r="F64" s="1235">
        <v>0</v>
      </c>
      <c r="G64" s="1460"/>
      <c r="H64" s="1235">
        <v>0</v>
      </c>
      <c r="I64" s="1235">
        <v>0</v>
      </c>
      <c r="J64" s="3215"/>
    </row>
    <row r="65" spans="1:10" ht="24" customHeight="1" x14ac:dyDescent="0.25">
      <c r="A65" s="3222"/>
      <c r="B65" s="3217" t="s">
        <v>74</v>
      </c>
      <c r="C65" s="2044" t="s">
        <v>15</v>
      </c>
      <c r="D65" s="2048">
        <f>D66</f>
        <v>8811.1580000000013</v>
      </c>
      <c r="E65" s="2048">
        <f>E66</f>
        <v>8585.1020000000008</v>
      </c>
      <c r="F65" s="2048">
        <f t="shared" si="2"/>
        <v>97.434434838190384</v>
      </c>
      <c r="G65" s="2049"/>
      <c r="H65" s="2048">
        <f t="shared" ref="H65" si="8">E65</f>
        <v>8585.1020000000008</v>
      </c>
      <c r="I65" s="2048">
        <f t="shared" si="1"/>
        <v>97.434434838190384</v>
      </c>
      <c r="J65" s="2034"/>
    </row>
    <row r="66" spans="1:10" ht="94.5" customHeight="1" x14ac:dyDescent="0.25">
      <c r="A66" s="3222"/>
      <c r="B66" s="3217"/>
      <c r="C66" s="2044" t="s">
        <v>19</v>
      </c>
      <c r="D66" s="2048">
        <f>D34+D45</f>
        <v>8811.1580000000013</v>
      </c>
      <c r="E66" s="2048">
        <f>E34+E45</f>
        <v>8585.1020000000008</v>
      </c>
      <c r="F66" s="2048">
        <f t="shared" si="2"/>
        <v>97.434434838190384</v>
      </c>
      <c r="G66" s="2049"/>
      <c r="H66" s="2048">
        <f>E66</f>
        <v>8585.1020000000008</v>
      </c>
      <c r="I66" s="2048">
        <f t="shared" si="1"/>
        <v>97.434434838190384</v>
      </c>
      <c r="J66" s="2044"/>
    </row>
    <row r="67" spans="1:10" ht="26.25" customHeight="1" x14ac:dyDescent="0.25">
      <c r="A67" s="3223" t="s">
        <v>1624</v>
      </c>
      <c r="B67" s="3210"/>
      <c r="C67" s="3210"/>
      <c r="D67" s="3210"/>
      <c r="E67" s="3210"/>
      <c r="F67" s="3210"/>
      <c r="G67" s="3210"/>
      <c r="H67" s="3210"/>
      <c r="I67" s="3210"/>
      <c r="J67" s="3210"/>
    </row>
    <row r="68" spans="1:10" ht="104.25" customHeight="1" x14ac:dyDescent="0.25">
      <c r="A68" s="1440" t="s">
        <v>9</v>
      </c>
      <c r="B68" s="1405" t="s">
        <v>1595</v>
      </c>
      <c r="C68" s="1442" t="s">
        <v>18</v>
      </c>
      <c r="D68" s="1236">
        <f>D69</f>
        <v>224.7</v>
      </c>
      <c r="E68" s="1236">
        <f>E69</f>
        <v>224.7</v>
      </c>
      <c r="F68" s="1236">
        <f t="shared" si="2"/>
        <v>100</v>
      </c>
      <c r="G68" s="1449"/>
      <c r="H68" s="1236">
        <f>H69</f>
        <v>224.7</v>
      </c>
      <c r="I68" s="1236">
        <f t="shared" si="1"/>
        <v>100</v>
      </c>
      <c r="J68" s="1442"/>
    </row>
    <row r="69" spans="1:10" ht="77.25" customHeight="1" x14ac:dyDescent="0.25">
      <c r="A69" s="1410" t="s">
        <v>21</v>
      </c>
      <c r="B69" s="1445" t="s">
        <v>1420</v>
      </c>
      <c r="C69" s="1444" t="s">
        <v>18</v>
      </c>
      <c r="D69" s="1235">
        <v>224.7</v>
      </c>
      <c r="E69" s="1452">
        <v>224.7</v>
      </c>
      <c r="F69" s="1235">
        <f t="shared" si="2"/>
        <v>100</v>
      </c>
      <c r="G69" s="1201" t="s">
        <v>2190</v>
      </c>
      <c r="H69" s="1452">
        <v>224.7</v>
      </c>
      <c r="I69" s="1235">
        <f t="shared" si="1"/>
        <v>100</v>
      </c>
      <c r="J69" s="1444"/>
    </row>
    <row r="70" spans="1:10" ht="33" customHeight="1" x14ac:dyDescent="0.25">
      <c r="A70" s="3211"/>
      <c r="B70" s="3223" t="s">
        <v>91</v>
      </c>
      <c r="C70" s="1800" t="s">
        <v>15</v>
      </c>
      <c r="D70" s="1236">
        <f>D71</f>
        <v>224.7</v>
      </c>
      <c r="E70" s="1236">
        <f>E71</f>
        <v>224.7</v>
      </c>
      <c r="F70" s="1236">
        <f>E70/D70*100</f>
        <v>100</v>
      </c>
      <c r="G70" s="1796"/>
      <c r="H70" s="1236">
        <f>E70</f>
        <v>224.7</v>
      </c>
      <c r="I70" s="1236">
        <f>H70/D70*100</f>
        <v>100</v>
      </c>
      <c r="J70" s="1444"/>
    </row>
    <row r="71" spans="1:10" ht="96.75" customHeight="1" x14ac:dyDescent="0.25">
      <c r="A71" s="3211"/>
      <c r="B71" s="3223"/>
      <c r="C71" s="1442" t="s">
        <v>19</v>
      </c>
      <c r="D71" s="1236">
        <f>D68</f>
        <v>224.7</v>
      </c>
      <c r="E71" s="1236">
        <f>E68</f>
        <v>224.7</v>
      </c>
      <c r="F71" s="1236">
        <f t="shared" si="2"/>
        <v>100</v>
      </c>
      <c r="G71" s="1449"/>
      <c r="H71" s="1236">
        <f>E71</f>
        <v>224.7</v>
      </c>
      <c r="I71" s="1236">
        <f t="shared" ref="I71:I84" si="9">H71/D71*100</f>
        <v>100</v>
      </c>
      <c r="J71" s="1442"/>
    </row>
    <row r="72" spans="1:10" ht="29.25" customHeight="1" x14ac:dyDescent="0.25">
      <c r="A72" s="3210" t="s">
        <v>809</v>
      </c>
      <c r="B72" s="3210"/>
      <c r="C72" s="3210"/>
      <c r="D72" s="3210"/>
      <c r="E72" s="3210"/>
      <c r="F72" s="3210"/>
      <c r="G72" s="3210"/>
      <c r="H72" s="3210"/>
      <c r="I72" s="3210"/>
      <c r="J72" s="3210"/>
    </row>
    <row r="73" spans="1:10" ht="99" customHeight="1" x14ac:dyDescent="0.25">
      <c r="A73" s="1440" t="s">
        <v>9</v>
      </c>
      <c r="B73" s="1405" t="s">
        <v>1421</v>
      </c>
      <c r="C73" s="1442" t="s">
        <v>19</v>
      </c>
      <c r="D73" s="1236">
        <f>D74+D75</f>
        <v>69354.394</v>
      </c>
      <c r="E73" s="1236">
        <f>E74+E75</f>
        <v>69354.394</v>
      </c>
      <c r="F73" s="1236">
        <f t="shared" si="2"/>
        <v>100</v>
      </c>
      <c r="G73" s="1461"/>
      <c r="H73" s="1236">
        <f>H74+H75</f>
        <v>69354.394</v>
      </c>
      <c r="I73" s="1236">
        <f t="shared" si="9"/>
        <v>100</v>
      </c>
      <c r="J73" s="1442"/>
    </row>
    <row r="74" spans="1:10" ht="356.25" customHeight="1" x14ac:dyDescent="0.25">
      <c r="A74" s="1410" t="s">
        <v>21</v>
      </c>
      <c r="B74" s="1445" t="s">
        <v>1422</v>
      </c>
      <c r="C74" s="1444" t="s">
        <v>19</v>
      </c>
      <c r="D74" s="1235">
        <v>51500</v>
      </c>
      <c r="E74" s="1452">
        <v>51500</v>
      </c>
      <c r="F74" s="1235">
        <f t="shared" si="2"/>
        <v>100</v>
      </c>
      <c r="G74" s="1201" t="s">
        <v>1599</v>
      </c>
      <c r="H74" s="1452">
        <v>51500</v>
      </c>
      <c r="I74" s="1235">
        <f t="shared" si="9"/>
        <v>100</v>
      </c>
      <c r="J74" s="1444"/>
    </row>
    <row r="75" spans="1:10" ht="116.25" customHeight="1" x14ac:dyDescent="0.25">
      <c r="A75" s="1410" t="s">
        <v>26</v>
      </c>
      <c r="B75" s="1445" t="s">
        <v>1423</v>
      </c>
      <c r="C75" s="1444" t="s">
        <v>19</v>
      </c>
      <c r="D75" s="1235">
        <v>17854.394</v>
      </c>
      <c r="E75" s="1452">
        <v>17854.394</v>
      </c>
      <c r="F75" s="1235">
        <f t="shared" si="2"/>
        <v>100</v>
      </c>
      <c r="G75" s="1201" t="s">
        <v>1585</v>
      </c>
      <c r="H75" s="1452">
        <f>E75</f>
        <v>17854.394</v>
      </c>
      <c r="I75" s="1235">
        <f t="shared" si="9"/>
        <v>100</v>
      </c>
      <c r="J75" s="1444"/>
    </row>
    <row r="76" spans="1:10" ht="23.25" customHeight="1" x14ac:dyDescent="0.25">
      <c r="A76" s="3227" t="s">
        <v>12</v>
      </c>
      <c r="B76" s="3209" t="s">
        <v>1424</v>
      </c>
      <c r="C76" s="1444" t="s">
        <v>15</v>
      </c>
      <c r="D76" s="1235">
        <f>D77</f>
        <v>0</v>
      </c>
      <c r="E76" s="1452">
        <f>E77</f>
        <v>0</v>
      </c>
      <c r="F76" s="1235">
        <v>0</v>
      </c>
      <c r="G76" s="3228"/>
      <c r="H76" s="1452">
        <f>H77</f>
        <v>0</v>
      </c>
      <c r="I76" s="1235">
        <v>0</v>
      </c>
      <c r="J76" s="3229" t="s">
        <v>860</v>
      </c>
    </row>
    <row r="77" spans="1:10" ht="76.5" customHeight="1" x14ac:dyDescent="0.25">
      <c r="A77" s="3227"/>
      <c r="B77" s="3209"/>
      <c r="C77" s="1444" t="s">
        <v>18</v>
      </c>
      <c r="D77" s="1235">
        <f>D78</f>
        <v>0</v>
      </c>
      <c r="E77" s="1452">
        <f>E78</f>
        <v>0</v>
      </c>
      <c r="F77" s="1235">
        <v>0</v>
      </c>
      <c r="G77" s="3228"/>
      <c r="H77" s="1452">
        <f>H78</f>
        <v>0</v>
      </c>
      <c r="I77" s="1235">
        <v>0</v>
      </c>
      <c r="J77" s="3229"/>
    </row>
    <row r="78" spans="1:10" ht="102.75" customHeight="1" x14ac:dyDescent="0.25">
      <c r="A78" s="1410" t="s">
        <v>66</v>
      </c>
      <c r="B78" s="1177" t="s">
        <v>1425</v>
      </c>
      <c r="C78" s="1179" t="s">
        <v>18</v>
      </c>
      <c r="D78" s="1187">
        <v>0</v>
      </c>
      <c r="E78" s="1183">
        <v>0</v>
      </c>
      <c r="F78" s="1187">
        <v>0</v>
      </c>
      <c r="G78" s="644"/>
      <c r="H78" s="1183">
        <v>0</v>
      </c>
      <c r="I78" s="1187">
        <v>0</v>
      </c>
      <c r="J78" s="562"/>
    </row>
    <row r="79" spans="1:10" ht="24" customHeight="1" x14ac:dyDescent="0.25">
      <c r="A79" s="3222"/>
      <c r="B79" s="3217" t="s">
        <v>357</v>
      </c>
      <c r="C79" s="2044" t="s">
        <v>15</v>
      </c>
      <c r="D79" s="2048">
        <f>D80</f>
        <v>69354.394</v>
      </c>
      <c r="E79" s="2053">
        <f>E80</f>
        <v>69354.394</v>
      </c>
      <c r="F79" s="2048">
        <f>E79/D79*100</f>
        <v>100</v>
      </c>
      <c r="G79" s="2054"/>
      <c r="H79" s="2053">
        <f>H80</f>
        <v>69354.394</v>
      </c>
      <c r="I79" s="2048">
        <f>H79/D79*100</f>
        <v>100</v>
      </c>
      <c r="J79" s="2034"/>
    </row>
    <row r="80" spans="1:10" ht="98.25" customHeight="1" x14ac:dyDescent="0.25">
      <c r="A80" s="3222"/>
      <c r="B80" s="3217"/>
      <c r="C80" s="2044" t="s">
        <v>19</v>
      </c>
      <c r="D80" s="2048">
        <f>D73</f>
        <v>69354.394</v>
      </c>
      <c r="E80" s="2048">
        <f>E73</f>
        <v>69354.394</v>
      </c>
      <c r="F80" s="2048">
        <f>E80/D80*100</f>
        <v>100</v>
      </c>
      <c r="G80" s="2054"/>
      <c r="H80" s="2048">
        <f>H73</f>
        <v>69354.394</v>
      </c>
      <c r="I80" s="2048">
        <f>H80/D80*100</f>
        <v>100</v>
      </c>
      <c r="J80" s="2044"/>
    </row>
    <row r="81" spans="1:10" ht="22.5" customHeight="1" x14ac:dyDescent="0.25">
      <c r="A81" s="3224"/>
      <c r="B81" s="3225" t="s">
        <v>71</v>
      </c>
      <c r="C81" s="2044" t="s">
        <v>15</v>
      </c>
      <c r="D81" s="2048">
        <f>D83+D84</f>
        <v>208355.22200000001</v>
      </c>
      <c r="E81" s="2048">
        <f>E83+E84</f>
        <v>198842.39199999999</v>
      </c>
      <c r="F81" s="2048">
        <f t="shared" si="2"/>
        <v>95.434321295772463</v>
      </c>
      <c r="G81" s="3226"/>
      <c r="H81" s="2048">
        <f>H83+H84</f>
        <v>198842.39199999999</v>
      </c>
      <c r="I81" s="2048">
        <f t="shared" si="9"/>
        <v>95.434321295772463</v>
      </c>
      <c r="J81" s="3219"/>
    </row>
    <row r="82" spans="1:10" ht="1.5" hidden="1" customHeight="1" x14ac:dyDescent="0.25">
      <c r="A82" s="3224"/>
      <c r="B82" s="3225"/>
      <c r="C82" s="2044" t="s">
        <v>18</v>
      </c>
      <c r="D82" s="2048">
        <v>0</v>
      </c>
      <c r="E82" s="2048">
        <f>E71</f>
        <v>224.7</v>
      </c>
      <c r="F82" s="2048" t="e">
        <f t="shared" si="2"/>
        <v>#DIV/0!</v>
      </c>
      <c r="G82" s="3226"/>
      <c r="H82" s="2048">
        <f>H71</f>
        <v>224.7</v>
      </c>
      <c r="I82" s="2048" t="e">
        <f t="shared" si="9"/>
        <v>#DIV/0!</v>
      </c>
      <c r="J82" s="3219"/>
    </row>
    <row r="83" spans="1:10" ht="85.5" customHeight="1" x14ac:dyDescent="0.25">
      <c r="A83" s="3224"/>
      <c r="B83" s="3225"/>
      <c r="C83" s="2044" t="s">
        <v>16</v>
      </c>
      <c r="D83" s="2048">
        <f>D31</f>
        <v>12042.5</v>
      </c>
      <c r="E83" s="2048">
        <f>E31</f>
        <v>9457.99</v>
      </c>
      <c r="F83" s="2048">
        <f>E83/D83*100</f>
        <v>78.538426406477058</v>
      </c>
      <c r="G83" s="3226"/>
      <c r="H83" s="2048">
        <f>H31</f>
        <v>9457.99</v>
      </c>
      <c r="I83" s="2048">
        <f>H83/D83*100</f>
        <v>78.538426406477058</v>
      </c>
      <c r="J83" s="3219"/>
    </row>
    <row r="84" spans="1:10" ht="96" customHeight="1" x14ac:dyDescent="0.25">
      <c r="A84" s="3224"/>
      <c r="B84" s="3225"/>
      <c r="C84" s="2044" t="s">
        <v>19</v>
      </c>
      <c r="D84" s="2048">
        <f>D22+D32+D66+D71+D80</f>
        <v>196312.72200000001</v>
      </c>
      <c r="E84" s="2048">
        <f>E22+E32+E66+E71+E80</f>
        <v>189384.402</v>
      </c>
      <c r="F84" s="2048">
        <f t="shared" si="2"/>
        <v>96.470773809554728</v>
      </c>
      <c r="G84" s="3226"/>
      <c r="H84" s="2048">
        <f>H80+H71+H66+H32+H22</f>
        <v>189384.402</v>
      </c>
      <c r="I84" s="2048">
        <f t="shared" si="9"/>
        <v>96.470773809554728</v>
      </c>
      <c r="J84" s="3219"/>
    </row>
  </sheetData>
  <mergeCells count="39">
    <mergeCell ref="A81:A84"/>
    <mergeCell ref="B81:B84"/>
    <mergeCell ref="G81:G84"/>
    <mergeCell ref="J81:J84"/>
    <mergeCell ref="A76:A77"/>
    <mergeCell ref="B76:B77"/>
    <mergeCell ref="G76:G77"/>
    <mergeCell ref="J76:J77"/>
    <mergeCell ref="A79:A80"/>
    <mergeCell ref="B79:B80"/>
    <mergeCell ref="A72:J72"/>
    <mergeCell ref="A33:J33"/>
    <mergeCell ref="A59:A62"/>
    <mergeCell ref="B59:B62"/>
    <mergeCell ref="G59:G61"/>
    <mergeCell ref="J59:J61"/>
    <mergeCell ref="A63:A64"/>
    <mergeCell ref="B63:B64"/>
    <mergeCell ref="J63:J64"/>
    <mergeCell ref="A65:A66"/>
    <mergeCell ref="B65:B66"/>
    <mergeCell ref="A67:J67"/>
    <mergeCell ref="A70:A71"/>
    <mergeCell ref="B70:B71"/>
    <mergeCell ref="A27:A29"/>
    <mergeCell ref="B27:B29"/>
    <mergeCell ref="G27:G29"/>
    <mergeCell ref="J27:J29"/>
    <mergeCell ref="A30:A32"/>
    <mergeCell ref="B30:B32"/>
    <mergeCell ref="G30:G32"/>
    <mergeCell ref="J30:J32"/>
    <mergeCell ref="A24:A26"/>
    <mergeCell ref="B24:B26"/>
    <mergeCell ref="A2:J2"/>
    <mergeCell ref="A3:J3"/>
    <mergeCell ref="A4:J4"/>
    <mergeCell ref="A8:J8"/>
    <mergeCell ref="A23:J23"/>
  </mergeCells>
  <pageMargins left="0.78740157480314965" right="0.39370078740157483" top="0.78740157480314965" bottom="0.78740157480314965" header="0.51181102362204722" footer="0.39370078740157483"/>
  <pageSetup paperSize="9" scale="61" firstPageNumber="150" fitToHeight="0" orientation="landscape" useFirstPageNumber="1" r:id="rId1"/>
  <headerFooter>
    <oddFooter>&amp;R&amp;"Times New Roman,обычный"&amp;14&amp;P</oddFooter>
  </headerFooter>
  <rowBreaks count="1" manualBreakCount="1">
    <brk id="1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15"/>
  <sheetViews>
    <sheetView zoomScale="70" zoomScaleNormal="70" workbookViewId="0">
      <selection activeCell="E11" sqref="E11"/>
    </sheetView>
  </sheetViews>
  <sheetFormatPr defaultRowHeight="15" x14ac:dyDescent="0.25"/>
  <cols>
    <col min="1" max="1" width="5.7109375" style="1465" customWidth="1"/>
    <col min="2" max="2" width="77.7109375" style="1465" customWidth="1"/>
    <col min="3" max="3" width="11.7109375" style="1465" customWidth="1"/>
    <col min="4" max="6" width="15.7109375" style="1465" customWidth="1"/>
    <col min="7" max="7" width="73.7109375" style="1465" customWidth="1"/>
    <col min="8" max="8" width="9.140625" style="1465"/>
    <col min="9" max="9" width="12.140625" style="1465" bestFit="1" customWidth="1"/>
    <col min="10" max="251" width="9.140625" style="1465"/>
    <col min="252" max="252" width="7.7109375" style="1465" customWidth="1"/>
    <col min="253" max="253" width="37.7109375" style="1465" customWidth="1"/>
    <col min="254" max="254" width="15.7109375" style="1465" customWidth="1"/>
    <col min="255" max="255" width="11.7109375" style="1465" customWidth="1"/>
    <col min="256" max="258" width="15.7109375" style="1465" customWidth="1"/>
    <col min="259" max="259" width="30.7109375" style="1465" customWidth="1"/>
    <col min="260" max="260" width="13.7109375" style="1465" customWidth="1"/>
    <col min="261" max="261" width="21.7109375" style="1465" customWidth="1"/>
    <col min="262" max="263" width="15.7109375" style="1465" customWidth="1"/>
    <col min="264" max="264" width="9.140625" style="1465"/>
    <col min="265" max="265" width="12.140625" style="1465" bestFit="1" customWidth="1"/>
    <col min="266" max="507" width="9.140625" style="1465"/>
    <col min="508" max="508" width="7.7109375" style="1465" customWidth="1"/>
    <col min="509" max="509" width="37.7109375" style="1465" customWidth="1"/>
    <col min="510" max="510" width="15.7109375" style="1465" customWidth="1"/>
    <col min="511" max="511" width="11.7109375" style="1465" customWidth="1"/>
    <col min="512" max="514" width="15.7109375" style="1465" customWidth="1"/>
    <col min="515" max="515" width="30.7109375" style="1465" customWidth="1"/>
    <col min="516" max="516" width="13.7109375" style="1465" customWidth="1"/>
    <col min="517" max="517" width="21.7109375" style="1465" customWidth="1"/>
    <col min="518" max="519" width="15.7109375" style="1465" customWidth="1"/>
    <col min="520" max="520" width="9.140625" style="1465"/>
    <col min="521" max="521" width="12.140625" style="1465" bestFit="1" customWidth="1"/>
    <col min="522" max="763" width="9.140625" style="1465"/>
    <col min="764" max="764" width="7.7109375" style="1465" customWidth="1"/>
    <col min="765" max="765" width="37.7109375" style="1465" customWidth="1"/>
    <col min="766" max="766" width="15.7109375" style="1465" customWidth="1"/>
    <col min="767" max="767" width="11.7109375" style="1465" customWidth="1"/>
    <col min="768" max="770" width="15.7109375" style="1465" customWidth="1"/>
    <col min="771" max="771" width="30.7109375" style="1465" customWidth="1"/>
    <col min="772" max="772" width="13.7109375" style="1465" customWidth="1"/>
    <col min="773" max="773" width="21.7109375" style="1465" customWidth="1"/>
    <col min="774" max="775" width="15.7109375" style="1465" customWidth="1"/>
    <col min="776" max="776" width="9.140625" style="1465"/>
    <col min="777" max="777" width="12.140625" style="1465" bestFit="1" customWidth="1"/>
    <col min="778" max="1019" width="9.140625" style="1465"/>
    <col min="1020" max="1020" width="7.7109375" style="1465" customWidth="1"/>
    <col min="1021" max="1021" width="37.7109375" style="1465" customWidth="1"/>
    <col min="1022" max="1022" width="15.7109375" style="1465" customWidth="1"/>
    <col min="1023" max="1023" width="11.7109375" style="1465" customWidth="1"/>
    <col min="1024" max="1026" width="15.7109375" style="1465" customWidth="1"/>
    <col min="1027" max="1027" width="30.7109375" style="1465" customWidth="1"/>
    <col min="1028" max="1028" width="13.7109375" style="1465" customWidth="1"/>
    <col min="1029" max="1029" width="21.7109375" style="1465" customWidth="1"/>
    <col min="1030" max="1031" width="15.7109375" style="1465" customWidth="1"/>
    <col min="1032" max="1032" width="9.140625" style="1465"/>
    <col min="1033" max="1033" width="12.140625" style="1465" bestFit="1" customWidth="1"/>
    <col min="1034" max="1275" width="9.140625" style="1465"/>
    <col min="1276" max="1276" width="7.7109375" style="1465" customWidth="1"/>
    <col min="1277" max="1277" width="37.7109375" style="1465" customWidth="1"/>
    <col min="1278" max="1278" width="15.7109375" style="1465" customWidth="1"/>
    <col min="1279" max="1279" width="11.7109375" style="1465" customWidth="1"/>
    <col min="1280" max="1282" width="15.7109375" style="1465" customWidth="1"/>
    <col min="1283" max="1283" width="30.7109375" style="1465" customWidth="1"/>
    <col min="1284" max="1284" width="13.7109375" style="1465" customWidth="1"/>
    <col min="1285" max="1285" width="21.7109375" style="1465" customWidth="1"/>
    <col min="1286" max="1287" width="15.7109375" style="1465" customWidth="1"/>
    <col min="1288" max="1288" width="9.140625" style="1465"/>
    <col min="1289" max="1289" width="12.140625" style="1465" bestFit="1" customWidth="1"/>
    <col min="1290" max="1531" width="9.140625" style="1465"/>
    <col min="1532" max="1532" width="7.7109375" style="1465" customWidth="1"/>
    <col min="1533" max="1533" width="37.7109375" style="1465" customWidth="1"/>
    <col min="1534" max="1534" width="15.7109375" style="1465" customWidth="1"/>
    <col min="1535" max="1535" width="11.7109375" style="1465" customWidth="1"/>
    <col min="1536" max="1538" width="15.7109375" style="1465" customWidth="1"/>
    <col min="1539" max="1539" width="30.7109375" style="1465" customWidth="1"/>
    <col min="1540" max="1540" width="13.7109375" style="1465" customWidth="1"/>
    <col min="1541" max="1541" width="21.7109375" style="1465" customWidth="1"/>
    <col min="1542" max="1543" width="15.7109375" style="1465" customWidth="1"/>
    <col min="1544" max="1544" width="9.140625" style="1465"/>
    <col min="1545" max="1545" width="12.140625" style="1465" bestFit="1" customWidth="1"/>
    <col min="1546" max="1787" width="9.140625" style="1465"/>
    <col min="1788" max="1788" width="7.7109375" style="1465" customWidth="1"/>
    <col min="1789" max="1789" width="37.7109375" style="1465" customWidth="1"/>
    <col min="1790" max="1790" width="15.7109375" style="1465" customWidth="1"/>
    <col min="1791" max="1791" width="11.7109375" style="1465" customWidth="1"/>
    <col min="1792" max="1794" width="15.7109375" style="1465" customWidth="1"/>
    <col min="1795" max="1795" width="30.7109375" style="1465" customWidth="1"/>
    <col min="1796" max="1796" width="13.7109375" style="1465" customWidth="1"/>
    <col min="1797" max="1797" width="21.7109375" style="1465" customWidth="1"/>
    <col min="1798" max="1799" width="15.7109375" style="1465" customWidth="1"/>
    <col min="1800" max="1800" width="9.140625" style="1465"/>
    <col min="1801" max="1801" width="12.140625" style="1465" bestFit="1" customWidth="1"/>
    <col min="1802" max="2043" width="9.140625" style="1465"/>
    <col min="2044" max="2044" width="7.7109375" style="1465" customWidth="1"/>
    <col min="2045" max="2045" width="37.7109375" style="1465" customWidth="1"/>
    <col min="2046" max="2046" width="15.7109375" style="1465" customWidth="1"/>
    <col min="2047" max="2047" width="11.7109375" style="1465" customWidth="1"/>
    <col min="2048" max="2050" width="15.7109375" style="1465" customWidth="1"/>
    <col min="2051" max="2051" width="30.7109375" style="1465" customWidth="1"/>
    <col min="2052" max="2052" width="13.7109375" style="1465" customWidth="1"/>
    <col min="2053" max="2053" width="21.7109375" style="1465" customWidth="1"/>
    <col min="2054" max="2055" width="15.7109375" style="1465" customWidth="1"/>
    <col min="2056" max="2056" width="9.140625" style="1465"/>
    <col min="2057" max="2057" width="12.140625" style="1465" bestFit="1" customWidth="1"/>
    <col min="2058" max="2299" width="9.140625" style="1465"/>
    <col min="2300" max="2300" width="7.7109375" style="1465" customWidth="1"/>
    <col min="2301" max="2301" width="37.7109375" style="1465" customWidth="1"/>
    <col min="2302" max="2302" width="15.7109375" style="1465" customWidth="1"/>
    <col min="2303" max="2303" width="11.7109375" style="1465" customWidth="1"/>
    <col min="2304" max="2306" width="15.7109375" style="1465" customWidth="1"/>
    <col min="2307" max="2307" width="30.7109375" style="1465" customWidth="1"/>
    <col min="2308" max="2308" width="13.7109375" style="1465" customWidth="1"/>
    <col min="2309" max="2309" width="21.7109375" style="1465" customWidth="1"/>
    <col min="2310" max="2311" width="15.7109375" style="1465" customWidth="1"/>
    <col min="2312" max="2312" width="9.140625" style="1465"/>
    <col min="2313" max="2313" width="12.140625" style="1465" bestFit="1" customWidth="1"/>
    <col min="2314" max="2555" width="9.140625" style="1465"/>
    <col min="2556" max="2556" width="7.7109375" style="1465" customWidth="1"/>
    <col min="2557" max="2557" width="37.7109375" style="1465" customWidth="1"/>
    <col min="2558" max="2558" width="15.7109375" style="1465" customWidth="1"/>
    <col min="2559" max="2559" width="11.7109375" style="1465" customWidth="1"/>
    <col min="2560" max="2562" width="15.7109375" style="1465" customWidth="1"/>
    <col min="2563" max="2563" width="30.7109375" style="1465" customWidth="1"/>
    <col min="2564" max="2564" width="13.7109375" style="1465" customWidth="1"/>
    <col min="2565" max="2565" width="21.7109375" style="1465" customWidth="1"/>
    <col min="2566" max="2567" width="15.7109375" style="1465" customWidth="1"/>
    <col min="2568" max="2568" width="9.140625" style="1465"/>
    <col min="2569" max="2569" width="12.140625" style="1465" bestFit="1" customWidth="1"/>
    <col min="2570" max="2811" width="9.140625" style="1465"/>
    <col min="2812" max="2812" width="7.7109375" style="1465" customWidth="1"/>
    <col min="2813" max="2813" width="37.7109375" style="1465" customWidth="1"/>
    <col min="2814" max="2814" width="15.7109375" style="1465" customWidth="1"/>
    <col min="2815" max="2815" width="11.7109375" style="1465" customWidth="1"/>
    <col min="2816" max="2818" width="15.7109375" style="1465" customWidth="1"/>
    <col min="2819" max="2819" width="30.7109375" style="1465" customWidth="1"/>
    <col min="2820" max="2820" width="13.7109375" style="1465" customWidth="1"/>
    <col min="2821" max="2821" width="21.7109375" style="1465" customWidth="1"/>
    <col min="2822" max="2823" width="15.7109375" style="1465" customWidth="1"/>
    <col min="2824" max="2824" width="9.140625" style="1465"/>
    <col min="2825" max="2825" width="12.140625" style="1465" bestFit="1" customWidth="1"/>
    <col min="2826" max="3067" width="9.140625" style="1465"/>
    <col min="3068" max="3068" width="7.7109375" style="1465" customWidth="1"/>
    <col min="3069" max="3069" width="37.7109375" style="1465" customWidth="1"/>
    <col min="3070" max="3070" width="15.7109375" style="1465" customWidth="1"/>
    <col min="3071" max="3071" width="11.7109375" style="1465" customWidth="1"/>
    <col min="3072" max="3074" width="15.7109375" style="1465" customWidth="1"/>
    <col min="3075" max="3075" width="30.7109375" style="1465" customWidth="1"/>
    <col min="3076" max="3076" width="13.7109375" style="1465" customWidth="1"/>
    <col min="3077" max="3077" width="21.7109375" style="1465" customWidth="1"/>
    <col min="3078" max="3079" width="15.7109375" style="1465" customWidth="1"/>
    <col min="3080" max="3080" width="9.140625" style="1465"/>
    <col min="3081" max="3081" width="12.140625" style="1465" bestFit="1" customWidth="1"/>
    <col min="3082" max="3323" width="9.140625" style="1465"/>
    <col min="3324" max="3324" width="7.7109375" style="1465" customWidth="1"/>
    <col min="3325" max="3325" width="37.7109375" style="1465" customWidth="1"/>
    <col min="3326" max="3326" width="15.7109375" style="1465" customWidth="1"/>
    <col min="3327" max="3327" width="11.7109375" style="1465" customWidth="1"/>
    <col min="3328" max="3330" width="15.7109375" style="1465" customWidth="1"/>
    <col min="3331" max="3331" width="30.7109375" style="1465" customWidth="1"/>
    <col min="3332" max="3332" width="13.7109375" style="1465" customWidth="1"/>
    <col min="3333" max="3333" width="21.7109375" style="1465" customWidth="1"/>
    <col min="3334" max="3335" width="15.7109375" style="1465" customWidth="1"/>
    <col min="3336" max="3336" width="9.140625" style="1465"/>
    <col min="3337" max="3337" width="12.140625" style="1465" bestFit="1" customWidth="1"/>
    <col min="3338" max="3579" width="9.140625" style="1465"/>
    <col min="3580" max="3580" width="7.7109375" style="1465" customWidth="1"/>
    <col min="3581" max="3581" width="37.7109375" style="1465" customWidth="1"/>
    <col min="3582" max="3582" width="15.7109375" style="1465" customWidth="1"/>
    <col min="3583" max="3583" width="11.7109375" style="1465" customWidth="1"/>
    <col min="3584" max="3586" width="15.7109375" style="1465" customWidth="1"/>
    <col min="3587" max="3587" width="30.7109375" style="1465" customWidth="1"/>
    <col min="3588" max="3588" width="13.7109375" style="1465" customWidth="1"/>
    <col min="3589" max="3589" width="21.7109375" style="1465" customWidth="1"/>
    <col min="3590" max="3591" width="15.7109375" style="1465" customWidth="1"/>
    <col min="3592" max="3592" width="9.140625" style="1465"/>
    <col min="3593" max="3593" width="12.140625" style="1465" bestFit="1" customWidth="1"/>
    <col min="3594" max="3835" width="9.140625" style="1465"/>
    <col min="3836" max="3836" width="7.7109375" style="1465" customWidth="1"/>
    <col min="3837" max="3837" width="37.7109375" style="1465" customWidth="1"/>
    <col min="3838" max="3838" width="15.7109375" style="1465" customWidth="1"/>
    <col min="3839" max="3839" width="11.7109375" style="1465" customWidth="1"/>
    <col min="3840" max="3842" width="15.7109375" style="1465" customWidth="1"/>
    <col min="3843" max="3843" width="30.7109375" style="1465" customWidth="1"/>
    <col min="3844" max="3844" width="13.7109375" style="1465" customWidth="1"/>
    <col min="3845" max="3845" width="21.7109375" style="1465" customWidth="1"/>
    <col min="3846" max="3847" width="15.7109375" style="1465" customWidth="1"/>
    <col min="3848" max="3848" width="9.140625" style="1465"/>
    <col min="3849" max="3849" width="12.140625" style="1465" bestFit="1" customWidth="1"/>
    <col min="3850" max="4091" width="9.140625" style="1465"/>
    <col min="4092" max="4092" width="7.7109375" style="1465" customWidth="1"/>
    <col min="4093" max="4093" width="37.7109375" style="1465" customWidth="1"/>
    <col min="4094" max="4094" width="15.7109375" style="1465" customWidth="1"/>
    <col min="4095" max="4095" width="11.7109375" style="1465" customWidth="1"/>
    <col min="4096" max="4098" width="15.7109375" style="1465" customWidth="1"/>
    <col min="4099" max="4099" width="30.7109375" style="1465" customWidth="1"/>
    <col min="4100" max="4100" width="13.7109375" style="1465" customWidth="1"/>
    <col min="4101" max="4101" width="21.7109375" style="1465" customWidth="1"/>
    <col min="4102" max="4103" width="15.7109375" style="1465" customWidth="1"/>
    <col min="4104" max="4104" width="9.140625" style="1465"/>
    <col min="4105" max="4105" width="12.140625" style="1465" bestFit="1" customWidth="1"/>
    <col min="4106" max="4347" width="9.140625" style="1465"/>
    <col min="4348" max="4348" width="7.7109375" style="1465" customWidth="1"/>
    <col min="4349" max="4349" width="37.7109375" style="1465" customWidth="1"/>
    <col min="4350" max="4350" width="15.7109375" style="1465" customWidth="1"/>
    <col min="4351" max="4351" width="11.7109375" style="1465" customWidth="1"/>
    <col min="4352" max="4354" width="15.7109375" style="1465" customWidth="1"/>
    <col min="4355" max="4355" width="30.7109375" style="1465" customWidth="1"/>
    <col min="4356" max="4356" width="13.7109375" style="1465" customWidth="1"/>
    <col min="4357" max="4357" width="21.7109375" style="1465" customWidth="1"/>
    <col min="4358" max="4359" width="15.7109375" style="1465" customWidth="1"/>
    <col min="4360" max="4360" width="9.140625" style="1465"/>
    <col min="4361" max="4361" width="12.140625" style="1465" bestFit="1" customWidth="1"/>
    <col min="4362" max="4603" width="9.140625" style="1465"/>
    <col min="4604" max="4604" width="7.7109375" style="1465" customWidth="1"/>
    <col min="4605" max="4605" width="37.7109375" style="1465" customWidth="1"/>
    <col min="4606" max="4606" width="15.7109375" style="1465" customWidth="1"/>
    <col min="4607" max="4607" width="11.7109375" style="1465" customWidth="1"/>
    <col min="4608" max="4610" width="15.7109375" style="1465" customWidth="1"/>
    <col min="4611" max="4611" width="30.7109375" style="1465" customWidth="1"/>
    <col min="4612" max="4612" width="13.7109375" style="1465" customWidth="1"/>
    <col min="4613" max="4613" width="21.7109375" style="1465" customWidth="1"/>
    <col min="4614" max="4615" width="15.7109375" style="1465" customWidth="1"/>
    <col min="4616" max="4616" width="9.140625" style="1465"/>
    <col min="4617" max="4617" width="12.140625" style="1465" bestFit="1" customWidth="1"/>
    <col min="4618" max="4859" width="9.140625" style="1465"/>
    <col min="4860" max="4860" width="7.7109375" style="1465" customWidth="1"/>
    <col min="4861" max="4861" width="37.7109375" style="1465" customWidth="1"/>
    <col min="4862" max="4862" width="15.7109375" style="1465" customWidth="1"/>
    <col min="4863" max="4863" width="11.7109375" style="1465" customWidth="1"/>
    <col min="4864" max="4866" width="15.7109375" style="1465" customWidth="1"/>
    <col min="4867" max="4867" width="30.7109375" style="1465" customWidth="1"/>
    <col min="4868" max="4868" width="13.7109375" style="1465" customWidth="1"/>
    <col min="4869" max="4869" width="21.7109375" style="1465" customWidth="1"/>
    <col min="4870" max="4871" width="15.7109375" style="1465" customWidth="1"/>
    <col min="4872" max="4872" width="9.140625" style="1465"/>
    <col min="4873" max="4873" width="12.140625" style="1465" bestFit="1" customWidth="1"/>
    <col min="4874" max="5115" width="9.140625" style="1465"/>
    <col min="5116" max="5116" width="7.7109375" style="1465" customWidth="1"/>
    <col min="5117" max="5117" width="37.7109375" style="1465" customWidth="1"/>
    <col min="5118" max="5118" width="15.7109375" style="1465" customWidth="1"/>
    <col min="5119" max="5119" width="11.7109375" style="1465" customWidth="1"/>
    <col min="5120" max="5122" width="15.7109375" style="1465" customWidth="1"/>
    <col min="5123" max="5123" width="30.7109375" style="1465" customWidth="1"/>
    <col min="5124" max="5124" width="13.7109375" style="1465" customWidth="1"/>
    <col min="5125" max="5125" width="21.7109375" style="1465" customWidth="1"/>
    <col min="5126" max="5127" width="15.7109375" style="1465" customWidth="1"/>
    <col min="5128" max="5128" width="9.140625" style="1465"/>
    <col min="5129" max="5129" width="12.140625" style="1465" bestFit="1" customWidth="1"/>
    <col min="5130" max="5371" width="9.140625" style="1465"/>
    <col min="5372" max="5372" width="7.7109375" style="1465" customWidth="1"/>
    <col min="5373" max="5373" width="37.7109375" style="1465" customWidth="1"/>
    <col min="5374" max="5374" width="15.7109375" style="1465" customWidth="1"/>
    <col min="5375" max="5375" width="11.7109375" style="1465" customWidth="1"/>
    <col min="5376" max="5378" width="15.7109375" style="1465" customWidth="1"/>
    <col min="5379" max="5379" width="30.7109375" style="1465" customWidth="1"/>
    <col min="5380" max="5380" width="13.7109375" style="1465" customWidth="1"/>
    <col min="5381" max="5381" width="21.7109375" style="1465" customWidth="1"/>
    <col min="5382" max="5383" width="15.7109375" style="1465" customWidth="1"/>
    <col min="5384" max="5384" width="9.140625" style="1465"/>
    <col min="5385" max="5385" width="12.140625" style="1465" bestFit="1" customWidth="1"/>
    <col min="5386" max="5627" width="9.140625" style="1465"/>
    <col min="5628" max="5628" width="7.7109375" style="1465" customWidth="1"/>
    <col min="5629" max="5629" width="37.7109375" style="1465" customWidth="1"/>
    <col min="5630" max="5630" width="15.7109375" style="1465" customWidth="1"/>
    <col min="5631" max="5631" width="11.7109375" style="1465" customWidth="1"/>
    <col min="5632" max="5634" width="15.7109375" style="1465" customWidth="1"/>
    <col min="5635" max="5635" width="30.7109375" style="1465" customWidth="1"/>
    <col min="5636" max="5636" width="13.7109375" style="1465" customWidth="1"/>
    <col min="5637" max="5637" width="21.7109375" style="1465" customWidth="1"/>
    <col min="5638" max="5639" width="15.7109375" style="1465" customWidth="1"/>
    <col min="5640" max="5640" width="9.140625" style="1465"/>
    <col min="5641" max="5641" width="12.140625" style="1465" bestFit="1" customWidth="1"/>
    <col min="5642" max="5883" width="9.140625" style="1465"/>
    <col min="5884" max="5884" width="7.7109375" style="1465" customWidth="1"/>
    <col min="5885" max="5885" width="37.7109375" style="1465" customWidth="1"/>
    <col min="5886" max="5886" width="15.7109375" style="1465" customWidth="1"/>
    <col min="5887" max="5887" width="11.7109375" style="1465" customWidth="1"/>
    <col min="5888" max="5890" width="15.7109375" style="1465" customWidth="1"/>
    <col min="5891" max="5891" width="30.7109375" style="1465" customWidth="1"/>
    <col min="5892" max="5892" width="13.7109375" style="1465" customWidth="1"/>
    <col min="5893" max="5893" width="21.7109375" style="1465" customWidth="1"/>
    <col min="5894" max="5895" width="15.7109375" style="1465" customWidth="1"/>
    <col min="5896" max="5896" width="9.140625" style="1465"/>
    <col min="5897" max="5897" width="12.140625" style="1465" bestFit="1" customWidth="1"/>
    <col min="5898" max="6139" width="9.140625" style="1465"/>
    <col min="6140" max="6140" width="7.7109375" style="1465" customWidth="1"/>
    <col min="6141" max="6141" width="37.7109375" style="1465" customWidth="1"/>
    <col min="6142" max="6142" width="15.7109375" style="1465" customWidth="1"/>
    <col min="6143" max="6143" width="11.7109375" style="1465" customWidth="1"/>
    <col min="6144" max="6146" width="15.7109375" style="1465" customWidth="1"/>
    <col min="6147" max="6147" width="30.7109375" style="1465" customWidth="1"/>
    <col min="6148" max="6148" width="13.7109375" style="1465" customWidth="1"/>
    <col min="6149" max="6149" width="21.7109375" style="1465" customWidth="1"/>
    <col min="6150" max="6151" width="15.7109375" style="1465" customWidth="1"/>
    <col min="6152" max="6152" width="9.140625" style="1465"/>
    <col min="6153" max="6153" width="12.140625" style="1465" bestFit="1" customWidth="1"/>
    <col min="6154" max="6395" width="9.140625" style="1465"/>
    <col min="6396" max="6396" width="7.7109375" style="1465" customWidth="1"/>
    <col min="6397" max="6397" width="37.7109375" style="1465" customWidth="1"/>
    <col min="6398" max="6398" width="15.7109375" style="1465" customWidth="1"/>
    <col min="6399" max="6399" width="11.7109375" style="1465" customWidth="1"/>
    <col min="6400" max="6402" width="15.7109375" style="1465" customWidth="1"/>
    <col min="6403" max="6403" width="30.7109375" style="1465" customWidth="1"/>
    <col min="6404" max="6404" width="13.7109375" style="1465" customWidth="1"/>
    <col min="6405" max="6405" width="21.7109375" style="1465" customWidth="1"/>
    <col min="6406" max="6407" width="15.7109375" style="1465" customWidth="1"/>
    <col min="6408" max="6408" width="9.140625" style="1465"/>
    <col min="6409" max="6409" width="12.140625" style="1465" bestFit="1" customWidth="1"/>
    <col min="6410" max="6651" width="9.140625" style="1465"/>
    <col min="6652" max="6652" width="7.7109375" style="1465" customWidth="1"/>
    <col min="6653" max="6653" width="37.7109375" style="1465" customWidth="1"/>
    <col min="6654" max="6654" width="15.7109375" style="1465" customWidth="1"/>
    <col min="6655" max="6655" width="11.7109375" style="1465" customWidth="1"/>
    <col min="6656" max="6658" width="15.7109375" style="1465" customWidth="1"/>
    <col min="6659" max="6659" width="30.7109375" style="1465" customWidth="1"/>
    <col min="6660" max="6660" width="13.7109375" style="1465" customWidth="1"/>
    <col min="6661" max="6661" width="21.7109375" style="1465" customWidth="1"/>
    <col min="6662" max="6663" width="15.7109375" style="1465" customWidth="1"/>
    <col min="6664" max="6664" width="9.140625" style="1465"/>
    <col min="6665" max="6665" width="12.140625" style="1465" bestFit="1" customWidth="1"/>
    <col min="6666" max="6907" width="9.140625" style="1465"/>
    <col min="6908" max="6908" width="7.7109375" style="1465" customWidth="1"/>
    <col min="6909" max="6909" width="37.7109375" style="1465" customWidth="1"/>
    <col min="6910" max="6910" width="15.7109375" style="1465" customWidth="1"/>
    <col min="6911" max="6911" width="11.7109375" style="1465" customWidth="1"/>
    <col min="6912" max="6914" width="15.7109375" style="1465" customWidth="1"/>
    <col min="6915" max="6915" width="30.7109375" style="1465" customWidth="1"/>
    <col min="6916" max="6916" width="13.7109375" style="1465" customWidth="1"/>
    <col min="6917" max="6917" width="21.7109375" style="1465" customWidth="1"/>
    <col min="6918" max="6919" width="15.7109375" style="1465" customWidth="1"/>
    <col min="6920" max="6920" width="9.140625" style="1465"/>
    <col min="6921" max="6921" width="12.140625" style="1465" bestFit="1" customWidth="1"/>
    <col min="6922" max="7163" width="9.140625" style="1465"/>
    <col min="7164" max="7164" width="7.7109375" style="1465" customWidth="1"/>
    <col min="7165" max="7165" width="37.7109375" style="1465" customWidth="1"/>
    <col min="7166" max="7166" width="15.7109375" style="1465" customWidth="1"/>
    <col min="7167" max="7167" width="11.7109375" style="1465" customWidth="1"/>
    <col min="7168" max="7170" width="15.7109375" style="1465" customWidth="1"/>
    <col min="7171" max="7171" width="30.7109375" style="1465" customWidth="1"/>
    <col min="7172" max="7172" width="13.7109375" style="1465" customWidth="1"/>
    <col min="7173" max="7173" width="21.7109375" style="1465" customWidth="1"/>
    <col min="7174" max="7175" width="15.7109375" style="1465" customWidth="1"/>
    <col min="7176" max="7176" width="9.140625" style="1465"/>
    <col min="7177" max="7177" width="12.140625" style="1465" bestFit="1" customWidth="1"/>
    <col min="7178" max="7419" width="9.140625" style="1465"/>
    <col min="7420" max="7420" width="7.7109375" style="1465" customWidth="1"/>
    <col min="7421" max="7421" width="37.7109375" style="1465" customWidth="1"/>
    <col min="7422" max="7422" width="15.7109375" style="1465" customWidth="1"/>
    <col min="7423" max="7423" width="11.7109375" style="1465" customWidth="1"/>
    <col min="7424" max="7426" width="15.7109375" style="1465" customWidth="1"/>
    <col min="7427" max="7427" width="30.7109375" style="1465" customWidth="1"/>
    <col min="7428" max="7428" width="13.7109375" style="1465" customWidth="1"/>
    <col min="7429" max="7429" width="21.7109375" style="1465" customWidth="1"/>
    <col min="7430" max="7431" width="15.7109375" style="1465" customWidth="1"/>
    <col min="7432" max="7432" width="9.140625" style="1465"/>
    <col min="7433" max="7433" width="12.140625" style="1465" bestFit="1" customWidth="1"/>
    <col min="7434" max="7675" width="9.140625" style="1465"/>
    <col min="7676" max="7676" width="7.7109375" style="1465" customWidth="1"/>
    <col min="7677" max="7677" width="37.7109375" style="1465" customWidth="1"/>
    <col min="7678" max="7678" width="15.7109375" style="1465" customWidth="1"/>
    <col min="7679" max="7679" width="11.7109375" style="1465" customWidth="1"/>
    <col min="7680" max="7682" width="15.7109375" style="1465" customWidth="1"/>
    <col min="7683" max="7683" width="30.7109375" style="1465" customWidth="1"/>
    <col min="7684" max="7684" width="13.7109375" style="1465" customWidth="1"/>
    <col min="7685" max="7685" width="21.7109375" style="1465" customWidth="1"/>
    <col min="7686" max="7687" width="15.7109375" style="1465" customWidth="1"/>
    <col min="7688" max="7688" width="9.140625" style="1465"/>
    <col min="7689" max="7689" width="12.140625" style="1465" bestFit="1" customWidth="1"/>
    <col min="7690" max="7931" width="9.140625" style="1465"/>
    <col min="7932" max="7932" width="7.7109375" style="1465" customWidth="1"/>
    <col min="7933" max="7933" width="37.7109375" style="1465" customWidth="1"/>
    <col min="7934" max="7934" width="15.7109375" style="1465" customWidth="1"/>
    <col min="7935" max="7935" width="11.7109375" style="1465" customWidth="1"/>
    <col min="7936" max="7938" width="15.7109375" style="1465" customWidth="1"/>
    <col min="7939" max="7939" width="30.7109375" style="1465" customWidth="1"/>
    <col min="7940" max="7940" width="13.7109375" style="1465" customWidth="1"/>
    <col min="7941" max="7941" width="21.7109375" style="1465" customWidth="1"/>
    <col min="7942" max="7943" width="15.7109375" style="1465" customWidth="1"/>
    <col min="7944" max="7944" width="9.140625" style="1465"/>
    <col min="7945" max="7945" width="12.140625" style="1465" bestFit="1" customWidth="1"/>
    <col min="7946" max="8187" width="9.140625" style="1465"/>
    <col min="8188" max="8188" width="7.7109375" style="1465" customWidth="1"/>
    <col min="8189" max="8189" width="37.7109375" style="1465" customWidth="1"/>
    <col min="8190" max="8190" width="15.7109375" style="1465" customWidth="1"/>
    <col min="8191" max="8191" width="11.7109375" style="1465" customWidth="1"/>
    <col min="8192" max="8194" width="15.7109375" style="1465" customWidth="1"/>
    <col min="8195" max="8195" width="30.7109375" style="1465" customWidth="1"/>
    <col min="8196" max="8196" width="13.7109375" style="1465" customWidth="1"/>
    <col min="8197" max="8197" width="21.7109375" style="1465" customWidth="1"/>
    <col min="8198" max="8199" width="15.7109375" style="1465" customWidth="1"/>
    <col min="8200" max="8200" width="9.140625" style="1465"/>
    <col min="8201" max="8201" width="12.140625" style="1465" bestFit="1" customWidth="1"/>
    <col min="8202" max="8443" width="9.140625" style="1465"/>
    <col min="8444" max="8444" width="7.7109375" style="1465" customWidth="1"/>
    <col min="8445" max="8445" width="37.7109375" style="1465" customWidth="1"/>
    <col min="8446" max="8446" width="15.7109375" style="1465" customWidth="1"/>
    <col min="8447" max="8447" width="11.7109375" style="1465" customWidth="1"/>
    <col min="8448" max="8450" width="15.7109375" style="1465" customWidth="1"/>
    <col min="8451" max="8451" width="30.7109375" style="1465" customWidth="1"/>
    <col min="8452" max="8452" width="13.7109375" style="1465" customWidth="1"/>
    <col min="8453" max="8453" width="21.7109375" style="1465" customWidth="1"/>
    <col min="8454" max="8455" width="15.7109375" style="1465" customWidth="1"/>
    <col min="8456" max="8456" width="9.140625" style="1465"/>
    <col min="8457" max="8457" width="12.140625" style="1465" bestFit="1" customWidth="1"/>
    <col min="8458" max="8699" width="9.140625" style="1465"/>
    <col min="8700" max="8700" width="7.7109375" style="1465" customWidth="1"/>
    <col min="8701" max="8701" width="37.7109375" style="1465" customWidth="1"/>
    <col min="8702" max="8702" width="15.7109375" style="1465" customWidth="1"/>
    <col min="8703" max="8703" width="11.7109375" style="1465" customWidth="1"/>
    <col min="8704" max="8706" width="15.7109375" style="1465" customWidth="1"/>
    <col min="8707" max="8707" width="30.7109375" style="1465" customWidth="1"/>
    <col min="8708" max="8708" width="13.7109375" style="1465" customWidth="1"/>
    <col min="8709" max="8709" width="21.7109375" style="1465" customWidth="1"/>
    <col min="8710" max="8711" width="15.7109375" style="1465" customWidth="1"/>
    <col min="8712" max="8712" width="9.140625" style="1465"/>
    <col min="8713" max="8713" width="12.140625" style="1465" bestFit="1" customWidth="1"/>
    <col min="8714" max="8955" width="9.140625" style="1465"/>
    <col min="8956" max="8956" width="7.7109375" style="1465" customWidth="1"/>
    <col min="8957" max="8957" width="37.7109375" style="1465" customWidth="1"/>
    <col min="8958" max="8958" width="15.7109375" style="1465" customWidth="1"/>
    <col min="8959" max="8959" width="11.7109375" style="1465" customWidth="1"/>
    <col min="8960" max="8962" width="15.7109375" style="1465" customWidth="1"/>
    <col min="8963" max="8963" width="30.7109375" style="1465" customWidth="1"/>
    <col min="8964" max="8964" width="13.7109375" style="1465" customWidth="1"/>
    <col min="8965" max="8965" width="21.7109375" style="1465" customWidth="1"/>
    <col min="8966" max="8967" width="15.7109375" style="1465" customWidth="1"/>
    <col min="8968" max="8968" width="9.140625" style="1465"/>
    <col min="8969" max="8969" width="12.140625" style="1465" bestFit="1" customWidth="1"/>
    <col min="8970" max="9211" width="9.140625" style="1465"/>
    <col min="9212" max="9212" width="7.7109375" style="1465" customWidth="1"/>
    <col min="9213" max="9213" width="37.7109375" style="1465" customWidth="1"/>
    <col min="9214" max="9214" width="15.7109375" style="1465" customWidth="1"/>
    <col min="9215" max="9215" width="11.7109375" style="1465" customWidth="1"/>
    <col min="9216" max="9218" width="15.7109375" style="1465" customWidth="1"/>
    <col min="9219" max="9219" width="30.7109375" style="1465" customWidth="1"/>
    <col min="9220" max="9220" width="13.7109375" style="1465" customWidth="1"/>
    <col min="9221" max="9221" width="21.7109375" style="1465" customWidth="1"/>
    <col min="9222" max="9223" width="15.7109375" style="1465" customWidth="1"/>
    <col min="9224" max="9224" width="9.140625" style="1465"/>
    <col min="9225" max="9225" width="12.140625" style="1465" bestFit="1" customWidth="1"/>
    <col min="9226" max="9467" width="9.140625" style="1465"/>
    <col min="9468" max="9468" width="7.7109375" style="1465" customWidth="1"/>
    <col min="9469" max="9469" width="37.7109375" style="1465" customWidth="1"/>
    <col min="9470" max="9470" width="15.7109375" style="1465" customWidth="1"/>
    <col min="9471" max="9471" width="11.7109375" style="1465" customWidth="1"/>
    <col min="9472" max="9474" width="15.7109375" style="1465" customWidth="1"/>
    <col min="9475" max="9475" width="30.7109375" style="1465" customWidth="1"/>
    <col min="9476" max="9476" width="13.7109375" style="1465" customWidth="1"/>
    <col min="9477" max="9477" width="21.7109375" style="1465" customWidth="1"/>
    <col min="9478" max="9479" width="15.7109375" style="1465" customWidth="1"/>
    <col min="9480" max="9480" width="9.140625" style="1465"/>
    <col min="9481" max="9481" width="12.140625" style="1465" bestFit="1" customWidth="1"/>
    <col min="9482" max="9723" width="9.140625" style="1465"/>
    <col min="9724" max="9724" width="7.7109375" style="1465" customWidth="1"/>
    <col min="9725" max="9725" width="37.7109375" style="1465" customWidth="1"/>
    <col min="9726" max="9726" width="15.7109375" style="1465" customWidth="1"/>
    <col min="9727" max="9727" width="11.7109375" style="1465" customWidth="1"/>
    <col min="9728" max="9730" width="15.7109375" style="1465" customWidth="1"/>
    <col min="9731" max="9731" width="30.7109375" style="1465" customWidth="1"/>
    <col min="9732" max="9732" width="13.7109375" style="1465" customWidth="1"/>
    <col min="9733" max="9733" width="21.7109375" style="1465" customWidth="1"/>
    <col min="9734" max="9735" width="15.7109375" style="1465" customWidth="1"/>
    <col min="9736" max="9736" width="9.140625" style="1465"/>
    <col min="9737" max="9737" width="12.140625" style="1465" bestFit="1" customWidth="1"/>
    <col min="9738" max="9979" width="9.140625" style="1465"/>
    <col min="9980" max="9980" width="7.7109375" style="1465" customWidth="1"/>
    <col min="9981" max="9981" width="37.7109375" style="1465" customWidth="1"/>
    <col min="9982" max="9982" width="15.7109375" style="1465" customWidth="1"/>
    <col min="9983" max="9983" width="11.7109375" style="1465" customWidth="1"/>
    <col min="9984" max="9986" width="15.7109375" style="1465" customWidth="1"/>
    <col min="9987" max="9987" width="30.7109375" style="1465" customWidth="1"/>
    <col min="9988" max="9988" width="13.7109375" style="1465" customWidth="1"/>
    <col min="9989" max="9989" width="21.7109375" style="1465" customWidth="1"/>
    <col min="9990" max="9991" width="15.7109375" style="1465" customWidth="1"/>
    <col min="9992" max="9992" width="9.140625" style="1465"/>
    <col min="9993" max="9993" width="12.140625" style="1465" bestFit="1" customWidth="1"/>
    <col min="9994" max="10235" width="9.140625" style="1465"/>
    <col min="10236" max="10236" width="7.7109375" style="1465" customWidth="1"/>
    <col min="10237" max="10237" width="37.7109375" style="1465" customWidth="1"/>
    <col min="10238" max="10238" width="15.7109375" style="1465" customWidth="1"/>
    <col min="10239" max="10239" width="11.7109375" style="1465" customWidth="1"/>
    <col min="10240" max="10242" width="15.7109375" style="1465" customWidth="1"/>
    <col min="10243" max="10243" width="30.7109375" style="1465" customWidth="1"/>
    <col min="10244" max="10244" width="13.7109375" style="1465" customWidth="1"/>
    <col min="10245" max="10245" width="21.7109375" style="1465" customWidth="1"/>
    <col min="10246" max="10247" width="15.7109375" style="1465" customWidth="1"/>
    <col min="10248" max="10248" width="9.140625" style="1465"/>
    <col min="10249" max="10249" width="12.140625" style="1465" bestFit="1" customWidth="1"/>
    <col min="10250" max="10491" width="9.140625" style="1465"/>
    <col min="10492" max="10492" width="7.7109375" style="1465" customWidth="1"/>
    <col min="10493" max="10493" width="37.7109375" style="1465" customWidth="1"/>
    <col min="10494" max="10494" width="15.7109375" style="1465" customWidth="1"/>
    <col min="10495" max="10495" width="11.7109375" style="1465" customWidth="1"/>
    <col min="10496" max="10498" width="15.7109375" style="1465" customWidth="1"/>
    <col min="10499" max="10499" width="30.7109375" style="1465" customWidth="1"/>
    <col min="10500" max="10500" width="13.7109375" style="1465" customWidth="1"/>
    <col min="10501" max="10501" width="21.7109375" style="1465" customWidth="1"/>
    <col min="10502" max="10503" width="15.7109375" style="1465" customWidth="1"/>
    <col min="10504" max="10504" width="9.140625" style="1465"/>
    <col min="10505" max="10505" width="12.140625" style="1465" bestFit="1" customWidth="1"/>
    <col min="10506" max="10747" width="9.140625" style="1465"/>
    <col min="10748" max="10748" width="7.7109375" style="1465" customWidth="1"/>
    <col min="10749" max="10749" width="37.7109375" style="1465" customWidth="1"/>
    <col min="10750" max="10750" width="15.7109375" style="1465" customWidth="1"/>
    <col min="10751" max="10751" width="11.7109375" style="1465" customWidth="1"/>
    <col min="10752" max="10754" width="15.7109375" style="1465" customWidth="1"/>
    <col min="10755" max="10755" width="30.7109375" style="1465" customWidth="1"/>
    <col min="10756" max="10756" width="13.7109375" style="1465" customWidth="1"/>
    <col min="10757" max="10757" width="21.7109375" style="1465" customWidth="1"/>
    <col min="10758" max="10759" width="15.7109375" style="1465" customWidth="1"/>
    <col min="10760" max="10760" width="9.140625" style="1465"/>
    <col min="10761" max="10761" width="12.140625" style="1465" bestFit="1" customWidth="1"/>
    <col min="10762" max="11003" width="9.140625" style="1465"/>
    <col min="11004" max="11004" width="7.7109375" style="1465" customWidth="1"/>
    <col min="11005" max="11005" width="37.7109375" style="1465" customWidth="1"/>
    <col min="11006" max="11006" width="15.7109375" style="1465" customWidth="1"/>
    <col min="11007" max="11007" width="11.7109375" style="1465" customWidth="1"/>
    <col min="11008" max="11010" width="15.7109375" style="1465" customWidth="1"/>
    <col min="11011" max="11011" width="30.7109375" style="1465" customWidth="1"/>
    <col min="11012" max="11012" width="13.7109375" style="1465" customWidth="1"/>
    <col min="11013" max="11013" width="21.7109375" style="1465" customWidth="1"/>
    <col min="11014" max="11015" width="15.7109375" style="1465" customWidth="1"/>
    <col min="11016" max="11016" width="9.140625" style="1465"/>
    <col min="11017" max="11017" width="12.140625" style="1465" bestFit="1" customWidth="1"/>
    <col min="11018" max="11259" width="9.140625" style="1465"/>
    <col min="11260" max="11260" width="7.7109375" style="1465" customWidth="1"/>
    <col min="11261" max="11261" width="37.7109375" style="1465" customWidth="1"/>
    <col min="11262" max="11262" width="15.7109375" style="1465" customWidth="1"/>
    <col min="11263" max="11263" width="11.7109375" style="1465" customWidth="1"/>
    <col min="11264" max="11266" width="15.7109375" style="1465" customWidth="1"/>
    <col min="11267" max="11267" width="30.7109375" style="1465" customWidth="1"/>
    <col min="11268" max="11268" width="13.7109375" style="1465" customWidth="1"/>
    <col min="11269" max="11269" width="21.7109375" style="1465" customWidth="1"/>
    <col min="11270" max="11271" width="15.7109375" style="1465" customWidth="1"/>
    <col min="11272" max="11272" width="9.140625" style="1465"/>
    <col min="11273" max="11273" width="12.140625" style="1465" bestFit="1" customWidth="1"/>
    <col min="11274" max="11515" width="9.140625" style="1465"/>
    <col min="11516" max="11516" width="7.7109375" style="1465" customWidth="1"/>
    <col min="11517" max="11517" width="37.7109375" style="1465" customWidth="1"/>
    <col min="11518" max="11518" width="15.7109375" style="1465" customWidth="1"/>
    <col min="11519" max="11519" width="11.7109375" style="1465" customWidth="1"/>
    <col min="11520" max="11522" width="15.7109375" style="1465" customWidth="1"/>
    <col min="11523" max="11523" width="30.7109375" style="1465" customWidth="1"/>
    <col min="11524" max="11524" width="13.7109375" style="1465" customWidth="1"/>
    <col min="11525" max="11525" width="21.7109375" style="1465" customWidth="1"/>
    <col min="11526" max="11527" width="15.7109375" style="1465" customWidth="1"/>
    <col min="11528" max="11528" width="9.140625" style="1465"/>
    <col min="11529" max="11529" width="12.140625" style="1465" bestFit="1" customWidth="1"/>
    <col min="11530" max="11771" width="9.140625" style="1465"/>
    <col min="11772" max="11772" width="7.7109375" style="1465" customWidth="1"/>
    <col min="11773" max="11773" width="37.7109375" style="1465" customWidth="1"/>
    <col min="11774" max="11774" width="15.7109375" style="1465" customWidth="1"/>
    <col min="11775" max="11775" width="11.7109375" style="1465" customWidth="1"/>
    <col min="11776" max="11778" width="15.7109375" style="1465" customWidth="1"/>
    <col min="11779" max="11779" width="30.7109375" style="1465" customWidth="1"/>
    <col min="11780" max="11780" width="13.7109375" style="1465" customWidth="1"/>
    <col min="11781" max="11781" width="21.7109375" style="1465" customWidth="1"/>
    <col min="11782" max="11783" width="15.7109375" style="1465" customWidth="1"/>
    <col min="11784" max="11784" width="9.140625" style="1465"/>
    <col min="11785" max="11785" width="12.140625" style="1465" bestFit="1" customWidth="1"/>
    <col min="11786" max="12027" width="9.140625" style="1465"/>
    <col min="12028" max="12028" width="7.7109375" style="1465" customWidth="1"/>
    <col min="12029" max="12029" width="37.7109375" style="1465" customWidth="1"/>
    <col min="12030" max="12030" width="15.7109375" style="1465" customWidth="1"/>
    <col min="12031" max="12031" width="11.7109375" style="1465" customWidth="1"/>
    <col min="12032" max="12034" width="15.7109375" style="1465" customWidth="1"/>
    <col min="12035" max="12035" width="30.7109375" style="1465" customWidth="1"/>
    <col min="12036" max="12036" width="13.7109375" style="1465" customWidth="1"/>
    <col min="12037" max="12037" width="21.7109375" style="1465" customWidth="1"/>
    <col min="12038" max="12039" width="15.7109375" style="1465" customWidth="1"/>
    <col min="12040" max="12040" width="9.140625" style="1465"/>
    <col min="12041" max="12041" width="12.140625" style="1465" bestFit="1" customWidth="1"/>
    <col min="12042" max="12283" width="9.140625" style="1465"/>
    <col min="12284" max="12284" width="7.7109375" style="1465" customWidth="1"/>
    <col min="12285" max="12285" width="37.7109375" style="1465" customWidth="1"/>
    <col min="12286" max="12286" width="15.7109375" style="1465" customWidth="1"/>
    <col min="12287" max="12287" width="11.7109375" style="1465" customWidth="1"/>
    <col min="12288" max="12290" width="15.7109375" style="1465" customWidth="1"/>
    <col min="12291" max="12291" width="30.7109375" style="1465" customWidth="1"/>
    <col min="12292" max="12292" width="13.7109375" style="1465" customWidth="1"/>
    <col min="12293" max="12293" width="21.7109375" style="1465" customWidth="1"/>
    <col min="12294" max="12295" width="15.7109375" style="1465" customWidth="1"/>
    <col min="12296" max="12296" width="9.140625" style="1465"/>
    <col min="12297" max="12297" width="12.140625" style="1465" bestFit="1" customWidth="1"/>
    <col min="12298" max="12539" width="9.140625" style="1465"/>
    <col min="12540" max="12540" width="7.7109375" style="1465" customWidth="1"/>
    <col min="12541" max="12541" width="37.7109375" style="1465" customWidth="1"/>
    <col min="12542" max="12542" width="15.7109375" style="1465" customWidth="1"/>
    <col min="12543" max="12543" width="11.7109375" style="1465" customWidth="1"/>
    <col min="12544" max="12546" width="15.7109375" style="1465" customWidth="1"/>
    <col min="12547" max="12547" width="30.7109375" style="1465" customWidth="1"/>
    <col min="12548" max="12548" width="13.7109375" style="1465" customWidth="1"/>
    <col min="12549" max="12549" width="21.7109375" style="1465" customWidth="1"/>
    <col min="12550" max="12551" width="15.7109375" style="1465" customWidth="1"/>
    <col min="12552" max="12552" width="9.140625" style="1465"/>
    <col min="12553" max="12553" width="12.140625" style="1465" bestFit="1" customWidth="1"/>
    <col min="12554" max="12795" width="9.140625" style="1465"/>
    <col min="12796" max="12796" width="7.7109375" style="1465" customWidth="1"/>
    <col min="12797" max="12797" width="37.7109375" style="1465" customWidth="1"/>
    <col min="12798" max="12798" width="15.7109375" style="1465" customWidth="1"/>
    <col min="12799" max="12799" width="11.7109375" style="1465" customWidth="1"/>
    <col min="12800" max="12802" width="15.7109375" style="1465" customWidth="1"/>
    <col min="12803" max="12803" width="30.7109375" style="1465" customWidth="1"/>
    <col min="12804" max="12804" width="13.7109375" style="1465" customWidth="1"/>
    <col min="12805" max="12805" width="21.7109375" style="1465" customWidth="1"/>
    <col min="12806" max="12807" width="15.7109375" style="1465" customWidth="1"/>
    <col min="12808" max="12808" width="9.140625" style="1465"/>
    <col min="12809" max="12809" width="12.140625" style="1465" bestFit="1" customWidth="1"/>
    <col min="12810" max="13051" width="9.140625" style="1465"/>
    <col min="13052" max="13052" width="7.7109375" style="1465" customWidth="1"/>
    <col min="13053" max="13053" width="37.7109375" style="1465" customWidth="1"/>
    <col min="13054" max="13054" width="15.7109375" style="1465" customWidth="1"/>
    <col min="13055" max="13055" width="11.7109375" style="1465" customWidth="1"/>
    <col min="13056" max="13058" width="15.7109375" style="1465" customWidth="1"/>
    <col min="13059" max="13059" width="30.7109375" style="1465" customWidth="1"/>
    <col min="13060" max="13060" width="13.7109375" style="1465" customWidth="1"/>
    <col min="13061" max="13061" width="21.7109375" style="1465" customWidth="1"/>
    <col min="13062" max="13063" width="15.7109375" style="1465" customWidth="1"/>
    <col min="13064" max="13064" width="9.140625" style="1465"/>
    <col min="13065" max="13065" width="12.140625" style="1465" bestFit="1" customWidth="1"/>
    <col min="13066" max="13307" width="9.140625" style="1465"/>
    <col min="13308" max="13308" width="7.7109375" style="1465" customWidth="1"/>
    <col min="13309" max="13309" width="37.7109375" style="1465" customWidth="1"/>
    <col min="13310" max="13310" width="15.7109375" style="1465" customWidth="1"/>
    <col min="13311" max="13311" width="11.7109375" style="1465" customWidth="1"/>
    <col min="13312" max="13314" width="15.7109375" style="1465" customWidth="1"/>
    <col min="13315" max="13315" width="30.7109375" style="1465" customWidth="1"/>
    <col min="13316" max="13316" width="13.7109375" style="1465" customWidth="1"/>
    <col min="13317" max="13317" width="21.7109375" style="1465" customWidth="1"/>
    <col min="13318" max="13319" width="15.7109375" style="1465" customWidth="1"/>
    <col min="13320" max="13320" width="9.140625" style="1465"/>
    <col min="13321" max="13321" width="12.140625" style="1465" bestFit="1" customWidth="1"/>
    <col min="13322" max="13563" width="9.140625" style="1465"/>
    <col min="13564" max="13564" width="7.7109375" style="1465" customWidth="1"/>
    <col min="13565" max="13565" width="37.7109375" style="1465" customWidth="1"/>
    <col min="13566" max="13566" width="15.7109375" style="1465" customWidth="1"/>
    <col min="13567" max="13567" width="11.7109375" style="1465" customWidth="1"/>
    <col min="13568" max="13570" width="15.7109375" style="1465" customWidth="1"/>
    <col min="13571" max="13571" width="30.7109375" style="1465" customWidth="1"/>
    <col min="13572" max="13572" width="13.7109375" style="1465" customWidth="1"/>
    <col min="13573" max="13573" width="21.7109375" style="1465" customWidth="1"/>
    <col min="13574" max="13575" width="15.7109375" style="1465" customWidth="1"/>
    <col min="13576" max="13576" width="9.140625" style="1465"/>
    <col min="13577" max="13577" width="12.140625" style="1465" bestFit="1" customWidth="1"/>
    <col min="13578" max="13819" width="9.140625" style="1465"/>
    <col min="13820" max="13820" width="7.7109375" style="1465" customWidth="1"/>
    <col min="13821" max="13821" width="37.7109375" style="1465" customWidth="1"/>
    <col min="13822" max="13822" width="15.7109375" style="1465" customWidth="1"/>
    <col min="13823" max="13823" width="11.7109375" style="1465" customWidth="1"/>
    <col min="13824" max="13826" width="15.7109375" style="1465" customWidth="1"/>
    <col min="13827" max="13827" width="30.7109375" style="1465" customWidth="1"/>
    <col min="13828" max="13828" width="13.7109375" style="1465" customWidth="1"/>
    <col min="13829" max="13829" width="21.7109375" style="1465" customWidth="1"/>
    <col min="13830" max="13831" width="15.7109375" style="1465" customWidth="1"/>
    <col min="13832" max="13832" width="9.140625" style="1465"/>
    <col min="13833" max="13833" width="12.140625" style="1465" bestFit="1" customWidth="1"/>
    <col min="13834" max="14075" width="9.140625" style="1465"/>
    <col min="14076" max="14076" width="7.7109375" style="1465" customWidth="1"/>
    <col min="14077" max="14077" width="37.7109375" style="1465" customWidth="1"/>
    <col min="14078" max="14078" width="15.7109375" style="1465" customWidth="1"/>
    <col min="14079" max="14079" width="11.7109375" style="1465" customWidth="1"/>
    <col min="14080" max="14082" width="15.7109375" style="1465" customWidth="1"/>
    <col min="14083" max="14083" width="30.7109375" style="1465" customWidth="1"/>
    <col min="14084" max="14084" width="13.7109375" style="1465" customWidth="1"/>
    <col min="14085" max="14085" width="21.7109375" style="1465" customWidth="1"/>
    <col min="14086" max="14087" width="15.7109375" style="1465" customWidth="1"/>
    <col min="14088" max="14088" width="9.140625" style="1465"/>
    <col min="14089" max="14089" width="12.140625" style="1465" bestFit="1" customWidth="1"/>
    <col min="14090" max="14331" width="9.140625" style="1465"/>
    <col min="14332" max="14332" width="7.7109375" style="1465" customWidth="1"/>
    <col min="14333" max="14333" width="37.7109375" style="1465" customWidth="1"/>
    <col min="14334" max="14334" width="15.7109375" style="1465" customWidth="1"/>
    <col min="14335" max="14335" width="11.7109375" style="1465" customWidth="1"/>
    <col min="14336" max="14338" width="15.7109375" style="1465" customWidth="1"/>
    <col min="14339" max="14339" width="30.7109375" style="1465" customWidth="1"/>
    <col min="14340" max="14340" width="13.7109375" style="1465" customWidth="1"/>
    <col min="14341" max="14341" width="21.7109375" style="1465" customWidth="1"/>
    <col min="14342" max="14343" width="15.7109375" style="1465" customWidth="1"/>
    <col min="14344" max="14344" width="9.140625" style="1465"/>
    <col min="14345" max="14345" width="12.140625" style="1465" bestFit="1" customWidth="1"/>
    <col min="14346" max="14587" width="9.140625" style="1465"/>
    <col min="14588" max="14588" width="7.7109375" style="1465" customWidth="1"/>
    <col min="14589" max="14589" width="37.7109375" style="1465" customWidth="1"/>
    <col min="14590" max="14590" width="15.7109375" style="1465" customWidth="1"/>
    <col min="14591" max="14591" width="11.7109375" style="1465" customWidth="1"/>
    <col min="14592" max="14594" width="15.7109375" style="1465" customWidth="1"/>
    <col min="14595" max="14595" width="30.7109375" style="1465" customWidth="1"/>
    <col min="14596" max="14596" width="13.7109375" style="1465" customWidth="1"/>
    <col min="14597" max="14597" width="21.7109375" style="1465" customWidth="1"/>
    <col min="14598" max="14599" width="15.7109375" style="1465" customWidth="1"/>
    <col min="14600" max="14600" width="9.140625" style="1465"/>
    <col min="14601" max="14601" width="12.140625" style="1465" bestFit="1" customWidth="1"/>
    <col min="14602" max="14843" width="9.140625" style="1465"/>
    <col min="14844" max="14844" width="7.7109375" style="1465" customWidth="1"/>
    <col min="14845" max="14845" width="37.7109375" style="1465" customWidth="1"/>
    <col min="14846" max="14846" width="15.7109375" style="1465" customWidth="1"/>
    <col min="14847" max="14847" width="11.7109375" style="1465" customWidth="1"/>
    <col min="14848" max="14850" width="15.7109375" style="1465" customWidth="1"/>
    <col min="14851" max="14851" width="30.7109375" style="1465" customWidth="1"/>
    <col min="14852" max="14852" width="13.7109375" style="1465" customWidth="1"/>
    <col min="14853" max="14853" width="21.7109375" style="1465" customWidth="1"/>
    <col min="14854" max="14855" width="15.7109375" style="1465" customWidth="1"/>
    <col min="14856" max="14856" width="9.140625" style="1465"/>
    <col min="14857" max="14857" width="12.140625" style="1465" bestFit="1" customWidth="1"/>
    <col min="14858" max="15099" width="9.140625" style="1465"/>
    <col min="15100" max="15100" width="7.7109375" style="1465" customWidth="1"/>
    <col min="15101" max="15101" width="37.7109375" style="1465" customWidth="1"/>
    <col min="15102" max="15102" width="15.7109375" style="1465" customWidth="1"/>
    <col min="15103" max="15103" width="11.7109375" style="1465" customWidth="1"/>
    <col min="15104" max="15106" width="15.7109375" style="1465" customWidth="1"/>
    <col min="15107" max="15107" width="30.7109375" style="1465" customWidth="1"/>
    <col min="15108" max="15108" width="13.7109375" style="1465" customWidth="1"/>
    <col min="15109" max="15109" width="21.7109375" style="1465" customWidth="1"/>
    <col min="15110" max="15111" width="15.7109375" style="1465" customWidth="1"/>
    <col min="15112" max="15112" width="9.140625" style="1465"/>
    <col min="15113" max="15113" width="12.140625" style="1465" bestFit="1" customWidth="1"/>
    <col min="15114" max="15355" width="9.140625" style="1465"/>
    <col min="15356" max="15356" width="7.7109375" style="1465" customWidth="1"/>
    <col min="15357" max="15357" width="37.7109375" style="1465" customWidth="1"/>
    <col min="15358" max="15358" width="15.7109375" style="1465" customWidth="1"/>
    <col min="15359" max="15359" width="11.7109375" style="1465" customWidth="1"/>
    <col min="15360" max="15362" width="15.7109375" style="1465" customWidth="1"/>
    <col min="15363" max="15363" width="30.7109375" style="1465" customWidth="1"/>
    <col min="15364" max="15364" width="13.7109375" style="1465" customWidth="1"/>
    <col min="15365" max="15365" width="21.7109375" style="1465" customWidth="1"/>
    <col min="15366" max="15367" width="15.7109375" style="1465" customWidth="1"/>
    <col min="15368" max="15368" width="9.140625" style="1465"/>
    <col min="15369" max="15369" width="12.140625" style="1465" bestFit="1" customWidth="1"/>
    <col min="15370" max="15611" width="9.140625" style="1465"/>
    <col min="15612" max="15612" width="7.7109375" style="1465" customWidth="1"/>
    <col min="15613" max="15613" width="37.7109375" style="1465" customWidth="1"/>
    <col min="15614" max="15614" width="15.7109375" style="1465" customWidth="1"/>
    <col min="15615" max="15615" width="11.7109375" style="1465" customWidth="1"/>
    <col min="15616" max="15618" width="15.7109375" style="1465" customWidth="1"/>
    <col min="15619" max="15619" width="30.7109375" style="1465" customWidth="1"/>
    <col min="15620" max="15620" width="13.7109375" style="1465" customWidth="1"/>
    <col min="15621" max="15621" width="21.7109375" style="1465" customWidth="1"/>
    <col min="15622" max="15623" width="15.7109375" style="1465" customWidth="1"/>
    <col min="15624" max="15624" width="9.140625" style="1465"/>
    <col min="15625" max="15625" width="12.140625" style="1465" bestFit="1" customWidth="1"/>
    <col min="15626" max="15867" width="9.140625" style="1465"/>
    <col min="15868" max="15868" width="7.7109375" style="1465" customWidth="1"/>
    <col min="15869" max="15869" width="37.7109375" style="1465" customWidth="1"/>
    <col min="15870" max="15870" width="15.7109375" style="1465" customWidth="1"/>
    <col min="15871" max="15871" width="11.7109375" style="1465" customWidth="1"/>
    <col min="15872" max="15874" width="15.7109375" style="1465" customWidth="1"/>
    <col min="15875" max="15875" width="30.7109375" style="1465" customWidth="1"/>
    <col min="15876" max="15876" width="13.7109375" style="1465" customWidth="1"/>
    <col min="15877" max="15877" width="21.7109375" style="1465" customWidth="1"/>
    <col min="15878" max="15879" width="15.7109375" style="1465" customWidth="1"/>
    <col min="15880" max="15880" width="9.140625" style="1465"/>
    <col min="15881" max="15881" width="12.140625" style="1465" bestFit="1" customWidth="1"/>
    <col min="15882" max="16123" width="9.140625" style="1465"/>
    <col min="16124" max="16124" width="7.7109375" style="1465" customWidth="1"/>
    <col min="16125" max="16125" width="37.7109375" style="1465" customWidth="1"/>
    <col min="16126" max="16126" width="15.7109375" style="1465" customWidth="1"/>
    <col min="16127" max="16127" width="11.7109375" style="1465" customWidth="1"/>
    <col min="16128" max="16130" width="15.7109375" style="1465" customWidth="1"/>
    <col min="16131" max="16131" width="30.7109375" style="1465" customWidth="1"/>
    <col min="16132" max="16132" width="13.7109375" style="1465" customWidth="1"/>
    <col min="16133" max="16133" width="21.7109375" style="1465" customWidth="1"/>
    <col min="16134" max="16135" width="15.7109375" style="1465" customWidth="1"/>
    <col min="16136" max="16136" width="9.140625" style="1465"/>
    <col min="16137" max="16137" width="12.140625" style="1465" bestFit="1" customWidth="1"/>
    <col min="16138" max="16384" width="9.140625" style="1465"/>
  </cols>
  <sheetData>
    <row r="1" spans="1:11" ht="21.75" customHeight="1" x14ac:dyDescent="0.3">
      <c r="A1" s="1463"/>
      <c r="B1" s="1463"/>
      <c r="C1" s="1463"/>
      <c r="D1" s="1463"/>
      <c r="E1" s="1463"/>
      <c r="F1" s="1463"/>
      <c r="G1" s="1464" t="s">
        <v>2191</v>
      </c>
    </row>
    <row r="2" spans="1:11" ht="24.75" customHeight="1" x14ac:dyDescent="0.25">
      <c r="A2" s="3231" t="s">
        <v>1661</v>
      </c>
      <c r="B2" s="3231"/>
      <c r="C2" s="3231"/>
      <c r="D2" s="3231"/>
      <c r="E2" s="3231"/>
      <c r="F2" s="3231"/>
      <c r="G2" s="3231"/>
    </row>
    <row r="3" spans="1:11" ht="24.75" customHeight="1" x14ac:dyDescent="0.25">
      <c r="A3" s="3232" t="s">
        <v>2192</v>
      </c>
      <c r="B3" s="3232"/>
      <c r="C3" s="3232"/>
      <c r="D3" s="3232"/>
      <c r="E3" s="3232"/>
      <c r="F3" s="3232"/>
      <c r="G3" s="3232"/>
    </row>
    <row r="4" spans="1:11" ht="24.75" customHeight="1" x14ac:dyDescent="0.25">
      <c r="A4" s="3231" t="s">
        <v>1635</v>
      </c>
      <c r="B4" s="3231"/>
      <c r="C4" s="3231"/>
      <c r="D4" s="3231"/>
      <c r="E4" s="3231"/>
      <c r="F4" s="3231"/>
      <c r="G4" s="3231"/>
    </row>
    <row r="5" spans="1:11" ht="77.25" customHeight="1" x14ac:dyDescent="0.25">
      <c r="A5" s="1466" t="s">
        <v>1</v>
      </c>
      <c r="B5" s="1466" t="s">
        <v>1662</v>
      </c>
      <c r="C5" s="1466" t="s">
        <v>1663</v>
      </c>
      <c r="D5" s="1466" t="s">
        <v>1664</v>
      </c>
      <c r="E5" s="1466" t="s">
        <v>1712</v>
      </c>
      <c r="F5" s="1466" t="s">
        <v>1744</v>
      </c>
      <c r="G5" s="1466" t="s">
        <v>1666</v>
      </c>
    </row>
    <row r="6" spans="1:11" ht="18.75" x14ac:dyDescent="0.25">
      <c r="A6" s="1466">
        <v>1</v>
      </c>
      <c r="B6" s="1466">
        <v>2</v>
      </c>
      <c r="C6" s="1466">
        <v>4</v>
      </c>
      <c r="D6" s="1466">
        <v>5</v>
      </c>
      <c r="E6" s="1466">
        <v>6</v>
      </c>
      <c r="F6" s="1466">
        <v>7</v>
      </c>
      <c r="G6" s="1466">
        <v>8</v>
      </c>
    </row>
    <row r="7" spans="1:11" ht="26.25" customHeight="1" x14ac:dyDescent="0.25">
      <c r="A7" s="3233" t="s">
        <v>2193</v>
      </c>
      <c r="B7" s="3233"/>
      <c r="C7" s="3233"/>
      <c r="D7" s="3233"/>
      <c r="E7" s="3233"/>
      <c r="F7" s="3233"/>
      <c r="G7" s="3233"/>
    </row>
    <row r="8" spans="1:11" ht="101.25" customHeight="1" x14ac:dyDescent="0.25">
      <c r="A8" s="1466" t="s">
        <v>9</v>
      </c>
      <c r="B8" s="1467" t="s">
        <v>2194</v>
      </c>
      <c r="C8" s="1466" t="s">
        <v>1718</v>
      </c>
      <c r="D8" s="1466">
        <v>100</v>
      </c>
      <c r="E8" s="1468">
        <v>155.47</v>
      </c>
      <c r="F8" s="1466">
        <v>181.41</v>
      </c>
      <c r="G8" s="1469" t="s">
        <v>2195</v>
      </c>
      <c r="J8" s="1470"/>
      <c r="K8" s="1470"/>
    </row>
    <row r="9" spans="1:11" ht="113.25" customHeight="1" x14ac:dyDescent="0.25">
      <c r="A9" s="1466" t="s">
        <v>14</v>
      </c>
      <c r="B9" s="1467" t="s">
        <v>2196</v>
      </c>
      <c r="C9" s="1466" t="s">
        <v>1718</v>
      </c>
      <c r="D9" s="1471">
        <v>0</v>
      </c>
      <c r="E9" s="1471">
        <v>0</v>
      </c>
      <c r="F9" s="1471">
        <v>0</v>
      </c>
      <c r="G9" s="1472" t="s">
        <v>2197</v>
      </c>
      <c r="J9" s="1470"/>
      <c r="K9" s="1470"/>
    </row>
    <row r="10" spans="1:11" ht="25.5" customHeight="1" x14ac:dyDescent="0.25">
      <c r="A10" s="3230" t="s">
        <v>2198</v>
      </c>
      <c r="B10" s="3230"/>
      <c r="C10" s="3230"/>
      <c r="D10" s="3230"/>
      <c r="E10" s="3230"/>
      <c r="F10" s="3230"/>
      <c r="G10" s="3230"/>
    </row>
    <row r="11" spans="1:11" ht="102.75" customHeight="1" x14ac:dyDescent="0.25">
      <c r="A11" s="1473" t="s">
        <v>12</v>
      </c>
      <c r="B11" s="1474" t="s">
        <v>2199</v>
      </c>
      <c r="C11" s="1473" t="s">
        <v>2200</v>
      </c>
      <c r="D11" s="1473" t="s">
        <v>249</v>
      </c>
      <c r="E11" s="1473">
        <v>6</v>
      </c>
      <c r="F11" s="1473">
        <v>6</v>
      </c>
      <c r="G11" s="1475" t="s">
        <v>2201</v>
      </c>
    </row>
    <row r="12" spans="1:11" ht="18.75" x14ac:dyDescent="0.25">
      <c r="A12" s="3230" t="s">
        <v>593</v>
      </c>
      <c r="B12" s="3230"/>
      <c r="C12" s="3230"/>
      <c r="D12" s="3230"/>
      <c r="E12" s="3230"/>
      <c r="F12" s="3230"/>
      <c r="G12" s="3230"/>
    </row>
    <row r="13" spans="1:11" ht="100.5" customHeight="1" x14ac:dyDescent="0.25">
      <c r="A13" s="1473" t="s">
        <v>114</v>
      </c>
      <c r="B13" s="1474" t="s">
        <v>2202</v>
      </c>
      <c r="C13" s="1473" t="s">
        <v>1670</v>
      </c>
      <c r="D13" s="1473">
        <v>42</v>
      </c>
      <c r="E13" s="1473">
        <v>42</v>
      </c>
      <c r="F13" s="1473">
        <v>50</v>
      </c>
      <c r="G13" s="1472" t="s">
        <v>2203</v>
      </c>
    </row>
    <row r="14" spans="1:11" ht="18.75" x14ac:dyDescent="0.25">
      <c r="A14" s="3230" t="s">
        <v>2204</v>
      </c>
      <c r="B14" s="3230"/>
      <c r="C14" s="3230"/>
      <c r="D14" s="3230"/>
      <c r="E14" s="3230"/>
      <c r="F14" s="3230"/>
      <c r="G14" s="3230"/>
    </row>
    <row r="15" spans="1:11" ht="111.75" customHeight="1" x14ac:dyDescent="0.25">
      <c r="A15" s="1473" t="s">
        <v>9</v>
      </c>
      <c r="B15" s="1474" t="s">
        <v>2205</v>
      </c>
      <c r="C15" s="1476" t="s">
        <v>2206</v>
      </c>
      <c r="D15" s="1473">
        <v>4.1495999999999998E-2</v>
      </c>
      <c r="E15" s="1473">
        <v>4.1495999999999998E-2</v>
      </c>
      <c r="F15" s="1473">
        <v>4.5544000000000001E-2</v>
      </c>
      <c r="G15" s="1475" t="s">
        <v>2207</v>
      </c>
    </row>
  </sheetData>
  <mergeCells count="7">
    <mergeCell ref="A14:G14"/>
    <mergeCell ref="A2:G2"/>
    <mergeCell ref="A3:G3"/>
    <mergeCell ref="A4:G4"/>
    <mergeCell ref="A7:G7"/>
    <mergeCell ref="A10:G10"/>
    <mergeCell ref="A12:G12"/>
  </mergeCells>
  <pageMargins left="0.78740157480314965" right="0.39370078740157483" top="0.78740157480314965" bottom="0.78740157480314965" header="0.51181102362204722" footer="0.39370078740157483"/>
  <pageSetup paperSize="9" scale="62" firstPageNumber="160" orientation="landscape" useFirstPageNumber="1" r:id="rId1"/>
  <headerFooter>
    <oddFooter>&amp;R&amp;"Times New Roman,обычный"&amp;14&amp;P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T144"/>
  <sheetViews>
    <sheetView topLeftCell="A51" zoomScale="85" zoomScaleNormal="85" zoomScaleSheetLayoutView="70" workbookViewId="0">
      <selection activeCell="N54" sqref="N54"/>
    </sheetView>
  </sheetViews>
  <sheetFormatPr defaultColWidth="11.42578125" defaultRowHeight="18" x14ac:dyDescent="0.25"/>
  <cols>
    <col min="1" max="1" width="6.85546875" style="63" customWidth="1"/>
    <col min="2" max="2" width="33" style="64" customWidth="1"/>
    <col min="3" max="3" width="15.42578125" style="64" customWidth="1"/>
    <col min="4" max="4" width="15.85546875" style="63" customWidth="1"/>
    <col min="5" max="5" width="16.28515625" style="846" customWidth="1"/>
    <col min="6" max="6" width="11.140625" style="63" customWidth="1"/>
    <col min="7" max="7" width="58.42578125" style="65" customWidth="1"/>
    <col min="8" max="8" width="17.140625" style="846" customWidth="1"/>
    <col min="9" max="9" width="11.85546875" style="63" customWidth="1"/>
    <col min="10" max="10" width="32.140625" style="65"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ht="18.75" x14ac:dyDescent="0.25">
      <c r="J1" s="1765" t="s">
        <v>2417</v>
      </c>
    </row>
    <row r="2" spans="1:14" s="9" customFormat="1" ht="18.75" x14ac:dyDescent="0.25">
      <c r="A2" s="2359" t="s">
        <v>2236</v>
      </c>
      <c r="B2" s="2359"/>
      <c r="C2" s="2359"/>
      <c r="D2" s="2359"/>
      <c r="E2" s="2359"/>
      <c r="F2" s="2359"/>
      <c r="G2" s="2359"/>
      <c r="H2" s="2359"/>
      <c r="I2" s="2359"/>
      <c r="J2" s="2359"/>
    </row>
    <row r="3" spans="1:14" s="9" customFormat="1" ht="18.75" x14ac:dyDescent="0.25">
      <c r="A3" s="2359" t="s">
        <v>73</v>
      </c>
      <c r="B3" s="2359"/>
      <c r="C3" s="2359"/>
      <c r="D3" s="2359"/>
      <c r="E3" s="2359"/>
      <c r="F3" s="2359"/>
      <c r="G3" s="2359"/>
      <c r="H3" s="2359"/>
      <c r="I3" s="2359"/>
      <c r="J3" s="2359"/>
    </row>
    <row r="4" spans="1:14" s="9" customFormat="1" ht="18.75" x14ac:dyDescent="0.25">
      <c r="A4" s="2359" t="s">
        <v>29</v>
      </c>
      <c r="B4" s="2359"/>
      <c r="C4" s="2359"/>
      <c r="D4" s="2359"/>
      <c r="E4" s="2359"/>
      <c r="F4" s="2359"/>
      <c r="G4" s="2359"/>
      <c r="H4" s="2359"/>
      <c r="I4" s="2359"/>
      <c r="J4" s="2359"/>
    </row>
    <row r="5" spans="1:14" s="9" customFormat="1" ht="18.75" x14ac:dyDescent="0.3">
      <c r="A5" s="2898" t="s">
        <v>1996</v>
      </c>
      <c r="B5" s="2898"/>
      <c r="C5" s="2898"/>
      <c r="D5" s="2898"/>
      <c r="E5" s="2898"/>
      <c r="F5" s="2898"/>
      <c r="G5" s="3200"/>
      <c r="H5" s="2898"/>
      <c r="I5" s="2898"/>
      <c r="J5" s="2898"/>
    </row>
    <row r="6" spans="1:14" s="10" customFormat="1" ht="129.75" customHeight="1" x14ac:dyDescent="0.25">
      <c r="A6" s="482" t="s">
        <v>1</v>
      </c>
      <c r="B6" s="100" t="s">
        <v>2</v>
      </c>
      <c r="C6" s="100" t="s">
        <v>3</v>
      </c>
      <c r="D6" s="101" t="s">
        <v>1225</v>
      </c>
      <c r="E6" s="437" t="s">
        <v>1636</v>
      </c>
      <c r="F6" s="102" t="s">
        <v>4</v>
      </c>
      <c r="G6" s="100" t="s">
        <v>5</v>
      </c>
      <c r="H6" s="835" t="s">
        <v>1637</v>
      </c>
      <c r="I6" s="100" t="s">
        <v>6</v>
      </c>
      <c r="J6" s="100" t="s">
        <v>7</v>
      </c>
    </row>
    <row r="7" spans="1:14" s="10" customFormat="1" ht="18.75" x14ac:dyDescent="0.25">
      <c r="A7" s="474">
        <v>1</v>
      </c>
      <c r="B7" s="474">
        <v>2</v>
      </c>
      <c r="C7" s="474">
        <v>3</v>
      </c>
      <c r="D7" s="474">
        <v>4</v>
      </c>
      <c r="E7" s="836">
        <v>5</v>
      </c>
      <c r="F7" s="474">
        <v>6</v>
      </c>
      <c r="G7" s="474">
        <v>7</v>
      </c>
      <c r="H7" s="836">
        <v>8</v>
      </c>
      <c r="I7" s="474">
        <v>9</v>
      </c>
      <c r="J7" s="474">
        <v>10</v>
      </c>
    </row>
    <row r="8" spans="1:14" s="11" customFormat="1" ht="27" customHeight="1" x14ac:dyDescent="0.25">
      <c r="A8" s="3305" t="s">
        <v>30</v>
      </c>
      <c r="B8" s="3305"/>
      <c r="C8" s="3305"/>
      <c r="D8" s="3305"/>
      <c r="E8" s="3305"/>
      <c r="F8" s="3305"/>
      <c r="G8" s="3305"/>
      <c r="H8" s="3305"/>
      <c r="I8" s="3305"/>
      <c r="J8" s="3305"/>
    </row>
    <row r="9" spans="1:14" s="12" customFormat="1" ht="21.75" customHeight="1" x14ac:dyDescent="0.25">
      <c r="A9" s="3202" t="s">
        <v>9</v>
      </c>
      <c r="B9" s="3203" t="s">
        <v>625</v>
      </c>
      <c r="C9" s="471" t="s">
        <v>15</v>
      </c>
      <c r="D9" s="645">
        <f>D10+D11</f>
        <v>58425.8</v>
      </c>
      <c r="E9" s="837">
        <f>E10+E11</f>
        <v>44208.600000000006</v>
      </c>
      <c r="F9" s="645">
        <f>E9/D9*100</f>
        <v>75.666229645122542</v>
      </c>
      <c r="G9" s="3204"/>
      <c r="H9" s="837">
        <f>H10+H11</f>
        <v>46963.830999999998</v>
      </c>
      <c r="I9" s="645">
        <f t="shared" ref="I9:I31" si="0">H9/D9*100</f>
        <v>80.38200760622874</v>
      </c>
      <c r="J9" s="3205"/>
    </row>
    <row r="10" spans="1:14" s="12" customFormat="1" ht="75.75" customHeight="1" x14ac:dyDescent="0.25">
      <c r="A10" s="3202"/>
      <c r="B10" s="3203"/>
      <c r="C10" s="471" t="s">
        <v>16</v>
      </c>
      <c r="D10" s="645">
        <f>D15</f>
        <v>5285</v>
      </c>
      <c r="E10" s="837">
        <f>E15</f>
        <v>3820.3</v>
      </c>
      <c r="F10" s="645">
        <f t="shared" ref="F10:F31" si="1">E10/D10*100</f>
        <v>72.285714285714292</v>
      </c>
      <c r="G10" s="3204"/>
      <c r="H10" s="837">
        <f>H15</f>
        <v>4148.1400000000003</v>
      </c>
      <c r="I10" s="645">
        <f t="shared" si="0"/>
        <v>78.488930936613059</v>
      </c>
      <c r="J10" s="3205"/>
    </row>
    <row r="11" spans="1:14" s="12" customFormat="1" ht="91.5" customHeight="1" x14ac:dyDescent="0.25">
      <c r="A11" s="3202"/>
      <c r="B11" s="3203"/>
      <c r="C11" s="178" t="s">
        <v>19</v>
      </c>
      <c r="D11" s="645">
        <f>D13+D16</f>
        <v>53140.800000000003</v>
      </c>
      <c r="E11" s="837">
        <f>E13+E16</f>
        <v>40388.300000000003</v>
      </c>
      <c r="F11" s="645">
        <f t="shared" si="1"/>
        <v>76.002431276909647</v>
      </c>
      <c r="G11" s="3204"/>
      <c r="H11" s="837">
        <f>H13+H16</f>
        <v>42815.690999999999</v>
      </c>
      <c r="I11" s="645">
        <f t="shared" si="0"/>
        <v>80.570279333393543</v>
      </c>
      <c r="J11" s="3205"/>
    </row>
    <row r="12" spans="1:14" s="10" customFormat="1" ht="18.75" customHeight="1" x14ac:dyDescent="0.25">
      <c r="A12" s="3194" t="s">
        <v>10</v>
      </c>
      <c r="B12" s="3195" t="s">
        <v>1302</v>
      </c>
      <c r="C12" s="859" t="s">
        <v>15</v>
      </c>
      <c r="D12" s="646">
        <f>D13</f>
        <v>8600</v>
      </c>
      <c r="E12" s="838">
        <f>E13</f>
        <v>8238.2000000000007</v>
      </c>
      <c r="F12" s="646">
        <f t="shared" si="1"/>
        <v>95.793023255813964</v>
      </c>
      <c r="G12" s="3301" t="s">
        <v>2457</v>
      </c>
      <c r="H12" s="838">
        <f>H13</f>
        <v>7868.1310000000003</v>
      </c>
      <c r="I12" s="646">
        <f t="shared" si="0"/>
        <v>91.489895348837209</v>
      </c>
      <c r="J12" s="3297" t="s">
        <v>2599</v>
      </c>
    </row>
    <row r="13" spans="1:14" s="10" customFormat="1" ht="211.5" customHeight="1" x14ac:dyDescent="0.25">
      <c r="A13" s="3194"/>
      <c r="B13" s="3195"/>
      <c r="C13" s="860" t="s">
        <v>19</v>
      </c>
      <c r="D13" s="647">
        <v>8600</v>
      </c>
      <c r="E13" s="839">
        <v>8238.2000000000007</v>
      </c>
      <c r="F13" s="646">
        <f t="shared" ref="F13" si="2">E13/D13*100</f>
        <v>95.793023255813964</v>
      </c>
      <c r="G13" s="3301"/>
      <c r="H13" s="847">
        <v>7868.1310000000003</v>
      </c>
      <c r="I13" s="646">
        <f t="shared" ref="I13" si="3">H13/D13*100</f>
        <v>91.489895348837209</v>
      </c>
      <c r="J13" s="3297"/>
      <c r="N13" s="77"/>
    </row>
    <row r="14" spans="1:14" s="10" customFormat="1" ht="24" customHeight="1" x14ac:dyDescent="0.25">
      <c r="A14" s="3303" t="s">
        <v>11</v>
      </c>
      <c r="B14" s="3302" t="s">
        <v>2002</v>
      </c>
      <c r="C14" s="2055" t="s">
        <v>15</v>
      </c>
      <c r="D14" s="2056">
        <f>D15+D16</f>
        <v>49825.8</v>
      </c>
      <c r="E14" s="2057">
        <f>E15+E16</f>
        <v>35970.400000000001</v>
      </c>
      <c r="F14" s="2058">
        <f t="shared" si="1"/>
        <v>72.192318036037548</v>
      </c>
      <c r="G14" s="3304"/>
      <c r="H14" s="2057">
        <f>H15+H16</f>
        <v>39095.699999999997</v>
      </c>
      <c r="I14" s="2058">
        <f t="shared" si="0"/>
        <v>78.464771263080564</v>
      </c>
      <c r="J14" s="3306" t="s">
        <v>2601</v>
      </c>
    </row>
    <row r="15" spans="1:14" s="10" customFormat="1" ht="127.5" customHeight="1" x14ac:dyDescent="0.25">
      <c r="A15" s="3303"/>
      <c r="B15" s="3302"/>
      <c r="C15" s="2055" t="s">
        <v>16</v>
      </c>
      <c r="D15" s="2056">
        <v>5285</v>
      </c>
      <c r="E15" s="2057">
        <v>3820.3</v>
      </c>
      <c r="F15" s="2058">
        <f t="shared" si="1"/>
        <v>72.285714285714292</v>
      </c>
      <c r="G15" s="3304"/>
      <c r="H15" s="2057">
        <v>4148.1400000000003</v>
      </c>
      <c r="I15" s="2058">
        <f t="shared" si="0"/>
        <v>78.488930936613059</v>
      </c>
      <c r="J15" s="3306"/>
    </row>
    <row r="16" spans="1:14" s="10" customFormat="1" ht="153.75" customHeight="1" x14ac:dyDescent="0.25">
      <c r="A16" s="2059"/>
      <c r="B16" s="2060" t="s">
        <v>2001</v>
      </c>
      <c r="C16" s="2055" t="s">
        <v>19</v>
      </c>
      <c r="D16" s="2056">
        <v>44540.800000000003</v>
      </c>
      <c r="E16" s="2057">
        <v>32150.1</v>
      </c>
      <c r="F16" s="2058">
        <f t="shared" si="1"/>
        <v>72.181236080178167</v>
      </c>
      <c r="G16" s="2061" t="s">
        <v>2456</v>
      </c>
      <c r="H16" s="2057">
        <v>34947.56</v>
      </c>
      <c r="I16" s="2058">
        <f t="shared" si="0"/>
        <v>78.461904590847027</v>
      </c>
      <c r="J16" s="2062" t="s">
        <v>2600</v>
      </c>
    </row>
    <row r="17" spans="1:15" ht="24" customHeight="1" x14ac:dyDescent="0.25">
      <c r="A17" s="3298"/>
      <c r="B17" s="3299" t="s">
        <v>39</v>
      </c>
      <c r="C17" s="2063" t="s">
        <v>15</v>
      </c>
      <c r="D17" s="2064">
        <f>D18+D19</f>
        <v>58425.8</v>
      </c>
      <c r="E17" s="2065">
        <f>E18+E19</f>
        <v>44208.600000000006</v>
      </c>
      <c r="F17" s="2066">
        <f t="shared" si="1"/>
        <v>75.666229645122542</v>
      </c>
      <c r="G17" s="3300"/>
      <c r="H17" s="2065">
        <f>H19+H18</f>
        <v>46963.830999999998</v>
      </c>
      <c r="I17" s="2066">
        <f t="shared" si="0"/>
        <v>80.38200760622874</v>
      </c>
      <c r="J17" s="3300"/>
    </row>
    <row r="18" spans="1:15" ht="74.25" customHeight="1" x14ac:dyDescent="0.25">
      <c r="A18" s="3298"/>
      <c r="B18" s="3299"/>
      <c r="C18" s="2063" t="s">
        <v>16</v>
      </c>
      <c r="D18" s="2064">
        <f>D10</f>
        <v>5285</v>
      </c>
      <c r="E18" s="2065">
        <f>E10</f>
        <v>3820.3</v>
      </c>
      <c r="F18" s="2066">
        <f t="shared" si="1"/>
        <v>72.285714285714292</v>
      </c>
      <c r="G18" s="3300"/>
      <c r="H18" s="2065">
        <f>H10</f>
        <v>4148.1400000000003</v>
      </c>
      <c r="I18" s="2066">
        <f t="shared" si="0"/>
        <v>78.488930936613059</v>
      </c>
      <c r="J18" s="3300"/>
    </row>
    <row r="19" spans="1:15" ht="94.5" customHeight="1" x14ac:dyDescent="0.25">
      <c r="A19" s="3298"/>
      <c r="B19" s="3299"/>
      <c r="C19" s="2063" t="s">
        <v>19</v>
      </c>
      <c r="D19" s="2064">
        <f>D11</f>
        <v>53140.800000000003</v>
      </c>
      <c r="E19" s="2065">
        <f>E11</f>
        <v>40388.300000000003</v>
      </c>
      <c r="F19" s="2066">
        <f t="shared" si="1"/>
        <v>76.002431276909647</v>
      </c>
      <c r="G19" s="3300"/>
      <c r="H19" s="2065">
        <f>H11</f>
        <v>42815.690999999999</v>
      </c>
      <c r="I19" s="2066">
        <f t="shared" si="0"/>
        <v>80.570279333393543</v>
      </c>
      <c r="J19" s="3300"/>
    </row>
    <row r="20" spans="1:15" s="10" customFormat="1" ht="34.5" hidden="1" customHeight="1" x14ac:dyDescent="0.25">
      <c r="A20" s="3194" t="s">
        <v>10</v>
      </c>
      <c r="B20" s="3195" t="s">
        <v>471</v>
      </c>
      <c r="C20" s="476" t="s">
        <v>15</v>
      </c>
      <c r="D20" s="179">
        <f>D21+D22</f>
        <v>56127.9</v>
      </c>
      <c r="E20" s="841">
        <f>E21+E22</f>
        <v>17745.099999999999</v>
      </c>
      <c r="F20" s="179">
        <f t="shared" si="1"/>
        <v>31.615471093698496</v>
      </c>
      <c r="G20" s="3196" t="s">
        <v>826</v>
      </c>
      <c r="H20" s="841">
        <f>H21+H22</f>
        <v>17745.099999999999</v>
      </c>
      <c r="I20" s="179">
        <f t="shared" si="0"/>
        <v>31.615471093698496</v>
      </c>
      <c r="J20" s="3197" t="s">
        <v>827</v>
      </c>
    </row>
    <row r="21" spans="1:15" s="10" customFormat="1" ht="92.25" hidden="1" customHeight="1" x14ac:dyDescent="0.25">
      <c r="A21" s="3194"/>
      <c r="B21" s="3195"/>
      <c r="C21" s="478" t="s">
        <v>16</v>
      </c>
      <c r="D21" s="180">
        <v>6941</v>
      </c>
      <c r="E21" s="181">
        <v>2082.3000000000002</v>
      </c>
      <c r="F21" s="179">
        <f t="shared" si="1"/>
        <v>30.000000000000004</v>
      </c>
      <c r="G21" s="3196"/>
      <c r="H21" s="181">
        <v>2082.3000000000002</v>
      </c>
      <c r="I21" s="179">
        <f t="shared" si="0"/>
        <v>30.000000000000004</v>
      </c>
      <c r="J21" s="3197"/>
      <c r="K21" s="77"/>
      <c r="L21" s="77"/>
      <c r="N21" s="77"/>
    </row>
    <row r="22" spans="1:15" s="10" customFormat="1" ht="94.5" hidden="1" customHeight="1" x14ac:dyDescent="0.25">
      <c r="A22" s="3194"/>
      <c r="B22" s="3195"/>
      <c r="C22" s="478" t="s">
        <v>19</v>
      </c>
      <c r="D22" s="180">
        <v>49186.9</v>
      </c>
      <c r="E22" s="181">
        <v>15662.8</v>
      </c>
      <c r="F22" s="179">
        <f t="shared" si="1"/>
        <v>31.843437988570123</v>
      </c>
      <c r="G22" s="3196"/>
      <c r="H22" s="181">
        <v>15662.8</v>
      </c>
      <c r="I22" s="179">
        <f t="shared" si="0"/>
        <v>31.843437988570123</v>
      </c>
      <c r="J22" s="3197"/>
      <c r="N22" s="77"/>
    </row>
    <row r="23" spans="1:15" s="10" customFormat="1" ht="94.5" hidden="1" customHeight="1" x14ac:dyDescent="0.25">
      <c r="A23" s="475" t="s">
        <v>11</v>
      </c>
      <c r="B23" s="358" t="s">
        <v>828</v>
      </c>
      <c r="C23" s="483" t="s">
        <v>15</v>
      </c>
      <c r="D23" s="180">
        <f>D24+D25</f>
        <v>19154</v>
      </c>
      <c r="E23" s="181">
        <f>E24+E25</f>
        <v>1524.5</v>
      </c>
      <c r="F23" s="179">
        <f t="shared" si="1"/>
        <v>7.9591730186906133</v>
      </c>
      <c r="G23" s="359" t="s">
        <v>472</v>
      </c>
      <c r="H23" s="181">
        <f>H24+H25</f>
        <v>1194.8</v>
      </c>
      <c r="I23" s="179">
        <f t="shared" si="0"/>
        <v>6.2378615432807765</v>
      </c>
      <c r="J23" s="359"/>
    </row>
    <row r="24" spans="1:15" s="10" customFormat="1" ht="91.5" hidden="1" customHeight="1" x14ac:dyDescent="0.25">
      <c r="A24" s="3194"/>
      <c r="B24" s="3198" t="s">
        <v>829</v>
      </c>
      <c r="C24" s="483" t="s">
        <v>19</v>
      </c>
      <c r="D24" s="180">
        <f>D26</f>
        <v>4000</v>
      </c>
      <c r="E24" s="181">
        <f>E26</f>
        <v>1524.5</v>
      </c>
      <c r="F24" s="179">
        <f t="shared" si="1"/>
        <v>38.112499999999997</v>
      </c>
      <c r="G24" s="3199"/>
      <c r="H24" s="181">
        <f>H26</f>
        <v>1194.8</v>
      </c>
      <c r="I24" s="179">
        <f t="shared" si="0"/>
        <v>29.869999999999997</v>
      </c>
      <c r="J24" s="3199"/>
    </row>
    <row r="25" spans="1:15" s="10" customFormat="1" ht="39.75" hidden="1" customHeight="1" x14ac:dyDescent="0.25">
      <c r="A25" s="3194"/>
      <c r="B25" s="3198"/>
      <c r="C25" s="483" t="s">
        <v>20</v>
      </c>
      <c r="D25" s="180">
        <f>D27+D29+D30</f>
        <v>15154</v>
      </c>
      <c r="E25" s="181">
        <f>E27+E29+E30</f>
        <v>0</v>
      </c>
      <c r="F25" s="179">
        <f t="shared" si="1"/>
        <v>0</v>
      </c>
      <c r="G25" s="3199"/>
      <c r="H25" s="181">
        <f>H28+H29+H30</f>
        <v>0</v>
      </c>
      <c r="I25" s="179">
        <f t="shared" si="0"/>
        <v>0</v>
      </c>
      <c r="J25" s="3199"/>
    </row>
    <row r="26" spans="1:15" s="10" customFormat="1" ht="189" hidden="1" customHeight="1" x14ac:dyDescent="0.25">
      <c r="A26" s="472" t="s">
        <v>31</v>
      </c>
      <c r="B26" s="478" t="s">
        <v>32</v>
      </c>
      <c r="C26" s="483" t="s">
        <v>19</v>
      </c>
      <c r="D26" s="180">
        <v>4000</v>
      </c>
      <c r="E26" s="181">
        <v>1524.5</v>
      </c>
      <c r="F26" s="179">
        <f t="shared" si="1"/>
        <v>38.112499999999997</v>
      </c>
      <c r="G26" s="182" t="s">
        <v>1024</v>
      </c>
      <c r="H26" s="181">
        <v>1194.8</v>
      </c>
      <c r="I26" s="179">
        <f t="shared" si="0"/>
        <v>29.869999999999997</v>
      </c>
      <c r="J26" s="182" t="s">
        <v>1015</v>
      </c>
      <c r="L26" s="77"/>
      <c r="N26" s="78"/>
      <c r="O26" s="77"/>
    </row>
    <row r="27" spans="1:15" s="10" customFormat="1" ht="24" hidden="1" customHeight="1" x14ac:dyDescent="0.25">
      <c r="A27" s="3135" t="s">
        <v>33</v>
      </c>
      <c r="B27" s="3187" t="s">
        <v>34</v>
      </c>
      <c r="C27" s="467" t="s">
        <v>15</v>
      </c>
      <c r="D27" s="469">
        <f>D28</f>
        <v>15050</v>
      </c>
      <c r="E27" s="842">
        <f>E28</f>
        <v>0</v>
      </c>
      <c r="F27" s="179">
        <f t="shared" si="1"/>
        <v>0</v>
      </c>
      <c r="G27" s="3188"/>
      <c r="H27" s="842">
        <f>H28</f>
        <v>0</v>
      </c>
      <c r="I27" s="179">
        <f t="shared" si="0"/>
        <v>0</v>
      </c>
      <c r="J27" s="3141" t="s">
        <v>830</v>
      </c>
    </row>
    <row r="28" spans="1:15" s="10" customFormat="1" ht="69.75" hidden="1" customHeight="1" x14ac:dyDescent="0.25">
      <c r="A28" s="3135"/>
      <c r="B28" s="3187"/>
      <c r="C28" s="467" t="s">
        <v>20</v>
      </c>
      <c r="D28" s="469">
        <v>15050</v>
      </c>
      <c r="E28" s="842">
        <v>0</v>
      </c>
      <c r="F28" s="179">
        <f t="shared" si="1"/>
        <v>0</v>
      </c>
      <c r="G28" s="3188"/>
      <c r="H28" s="842">
        <v>0</v>
      </c>
      <c r="I28" s="179">
        <f t="shared" si="0"/>
        <v>0</v>
      </c>
      <c r="J28" s="3141"/>
    </row>
    <row r="29" spans="1:15" s="10" customFormat="1" ht="76.5" hidden="1" customHeight="1" x14ac:dyDescent="0.25">
      <c r="A29" s="482" t="s">
        <v>35</v>
      </c>
      <c r="B29" s="473" t="s">
        <v>36</v>
      </c>
      <c r="C29" s="467" t="s">
        <v>20</v>
      </c>
      <c r="D29" s="469">
        <v>100</v>
      </c>
      <c r="E29" s="842">
        <v>0</v>
      </c>
      <c r="F29" s="179">
        <f t="shared" si="1"/>
        <v>0</v>
      </c>
      <c r="G29" s="466"/>
      <c r="H29" s="842">
        <v>0</v>
      </c>
      <c r="I29" s="179">
        <f t="shared" si="0"/>
        <v>0</v>
      </c>
      <c r="J29" s="465" t="s">
        <v>831</v>
      </c>
    </row>
    <row r="30" spans="1:15" s="10" customFormat="1" ht="62.25" hidden="1" customHeight="1" x14ac:dyDescent="0.25">
      <c r="A30" s="475" t="s">
        <v>37</v>
      </c>
      <c r="B30" s="476" t="s">
        <v>38</v>
      </c>
      <c r="C30" s="467" t="s">
        <v>20</v>
      </c>
      <c r="D30" s="179">
        <v>4</v>
      </c>
      <c r="E30" s="841">
        <v>0</v>
      </c>
      <c r="F30" s="179">
        <f t="shared" si="1"/>
        <v>0</v>
      </c>
      <c r="G30" s="477"/>
      <c r="H30" s="841">
        <v>0</v>
      </c>
      <c r="I30" s="179">
        <f t="shared" si="0"/>
        <v>0</v>
      </c>
      <c r="J30" s="465" t="s">
        <v>832</v>
      </c>
    </row>
    <row r="31" spans="1:15" ht="37.5" hidden="1" x14ac:dyDescent="0.25">
      <c r="A31" s="1797"/>
      <c r="B31" s="1798" t="s">
        <v>39</v>
      </c>
      <c r="C31" s="184" t="s">
        <v>15</v>
      </c>
      <c r="D31" s="177" t="e">
        <f>#REF!+#REF!+#REF!</f>
        <v>#REF!</v>
      </c>
      <c r="E31" s="843" t="e">
        <f>#REF!+#REF!+#REF!</f>
        <v>#REF!</v>
      </c>
      <c r="F31" s="185" t="e">
        <f t="shared" si="1"/>
        <v>#REF!</v>
      </c>
      <c r="G31" s="1799"/>
      <c r="H31" s="843" t="e">
        <f>#REF!+#REF!+#REF!</f>
        <v>#REF!</v>
      </c>
      <c r="I31" s="185" t="e">
        <f t="shared" si="0"/>
        <v>#REF!</v>
      </c>
      <c r="J31" s="1799"/>
    </row>
    <row r="32" spans="1:15" ht="25.5" customHeight="1" x14ac:dyDescent="0.25">
      <c r="A32" s="3273" t="s">
        <v>40</v>
      </c>
      <c r="B32" s="3273"/>
      <c r="C32" s="3273"/>
      <c r="D32" s="3273"/>
      <c r="E32" s="3273"/>
      <c r="F32" s="3273"/>
      <c r="G32" s="3273"/>
      <c r="H32" s="3273"/>
      <c r="I32" s="3273"/>
      <c r="J32" s="3273"/>
    </row>
    <row r="33" spans="1:15" ht="18.75" hidden="1" x14ac:dyDescent="0.25">
      <c r="A33" s="3181" t="s">
        <v>8</v>
      </c>
      <c r="B33" s="3182" t="s">
        <v>833</v>
      </c>
      <c r="C33" s="479" t="s">
        <v>15</v>
      </c>
      <c r="D33" s="468">
        <f>D34</f>
        <v>0</v>
      </c>
      <c r="E33" s="844">
        <f>E34</f>
        <v>0</v>
      </c>
      <c r="F33" s="468">
        <v>0</v>
      </c>
      <c r="G33" s="3183"/>
      <c r="H33" s="844">
        <f>H34</f>
        <v>0</v>
      </c>
      <c r="I33" s="468">
        <v>0</v>
      </c>
      <c r="J33" s="3184"/>
    </row>
    <row r="34" spans="1:15" ht="93.75" hidden="1" x14ac:dyDescent="0.25">
      <c r="A34" s="3181"/>
      <c r="B34" s="3182"/>
      <c r="C34" s="479" t="s">
        <v>19</v>
      </c>
      <c r="D34" s="468">
        <f>D36</f>
        <v>0</v>
      </c>
      <c r="E34" s="844">
        <f>E36</f>
        <v>0</v>
      </c>
      <c r="F34" s="468">
        <v>0</v>
      </c>
      <c r="G34" s="3183"/>
      <c r="H34" s="844">
        <f>H35</f>
        <v>0</v>
      </c>
      <c r="I34" s="468">
        <v>0</v>
      </c>
      <c r="J34" s="3184"/>
    </row>
    <row r="35" spans="1:15" ht="18.75" hidden="1" x14ac:dyDescent="0.25">
      <c r="A35" s="3185" t="s">
        <v>10</v>
      </c>
      <c r="B35" s="3186" t="s">
        <v>834</v>
      </c>
      <c r="C35" s="481" t="s">
        <v>15</v>
      </c>
      <c r="D35" s="469">
        <f>D36</f>
        <v>0</v>
      </c>
      <c r="E35" s="842">
        <f>E36</f>
        <v>0</v>
      </c>
      <c r="F35" s="469">
        <v>0</v>
      </c>
      <c r="G35" s="3141" t="s">
        <v>599</v>
      </c>
      <c r="H35" s="842">
        <f>H36</f>
        <v>0</v>
      </c>
      <c r="I35" s="469">
        <v>0</v>
      </c>
      <c r="J35" s="3141"/>
    </row>
    <row r="36" spans="1:15" ht="95.25" hidden="1" customHeight="1" x14ac:dyDescent="0.25">
      <c r="A36" s="3185"/>
      <c r="B36" s="3186"/>
      <c r="C36" s="481" t="s">
        <v>19</v>
      </c>
      <c r="D36" s="469">
        <f>D37+D38+D39</f>
        <v>0</v>
      </c>
      <c r="E36" s="842">
        <f>E37+E38+E39</f>
        <v>0</v>
      </c>
      <c r="F36" s="469">
        <v>0</v>
      </c>
      <c r="G36" s="3141"/>
      <c r="H36" s="842">
        <v>0</v>
      </c>
      <c r="I36" s="469">
        <v>0</v>
      </c>
      <c r="J36" s="3141"/>
    </row>
    <row r="37" spans="1:15" ht="93.75" hidden="1" customHeight="1" x14ac:dyDescent="0.25">
      <c r="A37" s="480" t="s">
        <v>77</v>
      </c>
      <c r="B37" s="481" t="s">
        <v>536</v>
      </c>
      <c r="C37" s="467" t="s">
        <v>19</v>
      </c>
      <c r="D37" s="469">
        <v>0</v>
      </c>
      <c r="E37" s="842">
        <v>0</v>
      </c>
      <c r="F37" s="469">
        <v>0</v>
      </c>
      <c r="G37" s="465"/>
      <c r="H37" s="842">
        <v>0</v>
      </c>
      <c r="I37" s="469">
        <v>0</v>
      </c>
      <c r="J37" s="465" t="s">
        <v>812</v>
      </c>
    </row>
    <row r="38" spans="1:15" ht="95.25" hidden="1" customHeight="1" x14ac:dyDescent="0.25">
      <c r="A38" s="480" t="s">
        <v>78</v>
      </c>
      <c r="B38" s="481" t="s">
        <v>537</v>
      </c>
      <c r="C38" s="467" t="s">
        <v>19</v>
      </c>
      <c r="D38" s="469">
        <v>0</v>
      </c>
      <c r="E38" s="842">
        <v>0</v>
      </c>
      <c r="F38" s="469">
        <v>0</v>
      </c>
      <c r="G38" s="465"/>
      <c r="H38" s="842">
        <v>0</v>
      </c>
      <c r="I38" s="469">
        <v>0</v>
      </c>
      <c r="J38" s="465" t="s">
        <v>812</v>
      </c>
      <c r="L38" s="82"/>
    </row>
    <row r="39" spans="1:15" ht="92.25" hidden="1" customHeight="1" x14ac:dyDescent="0.25">
      <c r="A39" s="480" t="s">
        <v>247</v>
      </c>
      <c r="B39" s="481" t="s">
        <v>473</v>
      </c>
      <c r="C39" s="467" t="s">
        <v>19</v>
      </c>
      <c r="D39" s="469">
        <v>0</v>
      </c>
      <c r="E39" s="842">
        <v>0</v>
      </c>
      <c r="F39" s="469">
        <v>0</v>
      </c>
      <c r="G39" s="465"/>
      <c r="H39" s="842">
        <v>0</v>
      </c>
      <c r="I39" s="469">
        <v>0</v>
      </c>
      <c r="J39" s="465" t="s">
        <v>812</v>
      </c>
    </row>
    <row r="40" spans="1:15" ht="27.75" customHeight="1" x14ac:dyDescent="0.25">
      <c r="A40" s="3181" t="s">
        <v>303</v>
      </c>
      <c r="B40" s="3182" t="s">
        <v>1301</v>
      </c>
      <c r="C40" s="861" t="s">
        <v>15</v>
      </c>
      <c r="D40" s="1139">
        <f>D41</f>
        <v>27291.281999999999</v>
      </c>
      <c r="E40" s="547">
        <f>E41</f>
        <v>23842.788</v>
      </c>
      <c r="F40" s="858">
        <f t="shared" ref="F40:F43" si="4">E40/D40*100</f>
        <v>87.364118695486709</v>
      </c>
      <c r="G40" s="3308"/>
      <c r="H40" s="547">
        <f>H41</f>
        <v>23842.788</v>
      </c>
      <c r="I40" s="858">
        <f>H40/D40*100</f>
        <v>87.364118695486709</v>
      </c>
      <c r="J40" s="3184"/>
    </row>
    <row r="41" spans="1:15" ht="103.5" customHeight="1" x14ac:dyDescent="0.25">
      <c r="A41" s="3181"/>
      <c r="B41" s="3182"/>
      <c r="C41" s="861" t="s">
        <v>19</v>
      </c>
      <c r="D41" s="1139">
        <f>D43</f>
        <v>27291.281999999999</v>
      </c>
      <c r="E41" s="547">
        <f>E43</f>
        <v>23842.788</v>
      </c>
      <c r="F41" s="858">
        <f t="shared" si="4"/>
        <v>87.364118695486709</v>
      </c>
      <c r="G41" s="3308"/>
      <c r="H41" s="547">
        <f>H43</f>
        <v>23842.788</v>
      </c>
      <c r="I41" s="858">
        <f>F41</f>
        <v>87.364118695486709</v>
      </c>
      <c r="J41" s="3184"/>
    </row>
    <row r="42" spans="1:15" ht="26.25" customHeight="1" x14ac:dyDescent="0.25">
      <c r="A42" s="3237" t="s">
        <v>66</v>
      </c>
      <c r="B42" s="3238" t="s">
        <v>1300</v>
      </c>
      <c r="C42" s="2039" t="s">
        <v>15</v>
      </c>
      <c r="D42" s="2018">
        <f>D43</f>
        <v>27291.281999999999</v>
      </c>
      <c r="E42" s="1835">
        <f>E43</f>
        <v>23842.788</v>
      </c>
      <c r="F42" s="2018">
        <f t="shared" si="4"/>
        <v>87.364118695486709</v>
      </c>
      <c r="G42" s="3236" t="s">
        <v>2602</v>
      </c>
      <c r="H42" s="1835">
        <f>H43</f>
        <v>23842.788</v>
      </c>
      <c r="I42" s="2018">
        <f>H42/D42*100</f>
        <v>87.364118695486709</v>
      </c>
      <c r="J42" s="3282" t="s">
        <v>1496</v>
      </c>
    </row>
    <row r="43" spans="1:15" ht="284.25" customHeight="1" x14ac:dyDescent="0.25">
      <c r="A43" s="3237"/>
      <c r="B43" s="3238"/>
      <c r="C43" s="2039" t="s">
        <v>19</v>
      </c>
      <c r="D43" s="2018">
        <v>27291.281999999999</v>
      </c>
      <c r="E43" s="1835">
        <f>H43</f>
        <v>23842.788</v>
      </c>
      <c r="F43" s="2018">
        <f t="shared" si="4"/>
        <v>87.364118695486709</v>
      </c>
      <c r="G43" s="3236"/>
      <c r="H43" s="1835">
        <v>23842.788</v>
      </c>
      <c r="I43" s="2018">
        <f>H43/D43*100</f>
        <v>87.364118695486709</v>
      </c>
      <c r="J43" s="3282"/>
    </row>
    <row r="44" spans="1:15" ht="25.5" customHeight="1" x14ac:dyDescent="0.25">
      <c r="A44" s="3309" t="s">
        <v>305</v>
      </c>
      <c r="B44" s="3312" t="s">
        <v>1299</v>
      </c>
      <c r="C44" s="104" t="s">
        <v>15</v>
      </c>
      <c r="D44" s="1139">
        <f>D45+D46</f>
        <v>1232142.794</v>
      </c>
      <c r="E44" s="547">
        <f>E45+E46</f>
        <v>1190729.5180000002</v>
      </c>
      <c r="F44" s="834">
        <f t="shared" ref="F44:F61" si="5">E44/D44*100</f>
        <v>96.63892235529319</v>
      </c>
      <c r="G44" s="3139"/>
      <c r="H44" s="547">
        <f>H45+H46</f>
        <v>1190729.5180000002</v>
      </c>
      <c r="I44" s="629">
        <f>H44/D44*100</f>
        <v>96.63892235529319</v>
      </c>
      <c r="J44" s="3307"/>
      <c r="O44" s="82"/>
    </row>
    <row r="45" spans="1:15" s="484" customFormat="1" ht="82.5" customHeight="1" x14ac:dyDescent="0.25">
      <c r="A45" s="3310"/>
      <c r="B45" s="3313"/>
      <c r="C45" s="622" t="s">
        <v>16</v>
      </c>
      <c r="D45" s="1139">
        <f>D48+D51</f>
        <v>128327</v>
      </c>
      <c r="E45" s="547">
        <f>E48+E51</f>
        <v>124393.57999999999</v>
      </c>
      <c r="F45" s="629">
        <f t="shared" si="5"/>
        <v>96.934846135263811</v>
      </c>
      <c r="G45" s="3139"/>
      <c r="H45" s="547">
        <f>H48+H51</f>
        <v>124393.57999999999</v>
      </c>
      <c r="I45" s="629">
        <f t="shared" ref="I45:I61" si="6">H45/D45*100</f>
        <v>96.934846135263811</v>
      </c>
      <c r="J45" s="3307"/>
    </row>
    <row r="46" spans="1:15" s="484" customFormat="1" ht="90.75" customHeight="1" x14ac:dyDescent="0.25">
      <c r="A46" s="3311"/>
      <c r="B46" s="3314"/>
      <c r="C46" s="623" t="s">
        <v>19</v>
      </c>
      <c r="D46" s="1139">
        <f>D49+D52+D54+D56+D58+D61</f>
        <v>1103815.794</v>
      </c>
      <c r="E46" s="547">
        <f>E49+E52+E54+E56+E58+E61</f>
        <v>1066335.9380000001</v>
      </c>
      <c r="F46" s="629">
        <f t="shared" si="5"/>
        <v>96.604518960162665</v>
      </c>
      <c r="G46" s="605"/>
      <c r="H46" s="547">
        <f>H49+H52+H54+H56+H58+H61</f>
        <v>1066335.9380000001</v>
      </c>
      <c r="I46" s="629">
        <f t="shared" si="6"/>
        <v>96.604518960162665</v>
      </c>
      <c r="J46" s="663"/>
    </row>
    <row r="47" spans="1:15" s="521" customFormat="1" ht="21.75" customHeight="1" x14ac:dyDescent="0.25">
      <c r="A47" s="3292" t="s">
        <v>110</v>
      </c>
      <c r="B47" s="3295" t="s">
        <v>1303</v>
      </c>
      <c r="C47" s="2321" t="s">
        <v>15</v>
      </c>
      <c r="D47" s="2322">
        <f>D48+D49</f>
        <v>183878</v>
      </c>
      <c r="E47" s="2322">
        <f>E48+E49</f>
        <v>178133.65999999997</v>
      </c>
      <c r="F47" s="2322">
        <f t="shared" si="5"/>
        <v>96.876004742274759</v>
      </c>
      <c r="G47" s="3289" t="s">
        <v>2603</v>
      </c>
      <c r="H47" s="2322">
        <f>H48+H49</f>
        <v>178133.65999999997</v>
      </c>
      <c r="I47" s="2322">
        <f t="shared" si="6"/>
        <v>96.876004742274759</v>
      </c>
      <c r="J47" s="3289" t="s">
        <v>1496</v>
      </c>
    </row>
    <row r="48" spans="1:15" s="521" customFormat="1" ht="74.25" customHeight="1" x14ac:dyDescent="0.25">
      <c r="A48" s="3293"/>
      <c r="B48" s="3213"/>
      <c r="C48" s="2321" t="s">
        <v>16</v>
      </c>
      <c r="D48" s="2322">
        <v>115107</v>
      </c>
      <c r="E48" s="2322">
        <v>111511.37</v>
      </c>
      <c r="F48" s="2322">
        <f t="shared" si="5"/>
        <v>96.876271642906161</v>
      </c>
      <c r="G48" s="3290"/>
      <c r="H48" s="2322">
        <v>111511.37</v>
      </c>
      <c r="I48" s="2322">
        <f t="shared" si="6"/>
        <v>96.876271642906161</v>
      </c>
      <c r="J48" s="3290"/>
    </row>
    <row r="49" spans="1:10" s="521" customFormat="1" ht="93.75" customHeight="1" x14ac:dyDescent="0.25">
      <c r="A49" s="3294"/>
      <c r="B49" s="3214"/>
      <c r="C49" s="2323" t="s">
        <v>19</v>
      </c>
      <c r="D49" s="2322">
        <v>68771</v>
      </c>
      <c r="E49" s="2322">
        <v>66622.289999999994</v>
      </c>
      <c r="F49" s="2322">
        <f t="shared" si="5"/>
        <v>96.875558011371069</v>
      </c>
      <c r="G49" s="3291"/>
      <c r="H49" s="2322">
        <v>66622.289999999994</v>
      </c>
      <c r="I49" s="2322">
        <f t="shared" si="6"/>
        <v>96.875558011371069</v>
      </c>
      <c r="J49" s="3291"/>
    </row>
    <row r="50" spans="1:10" s="521" customFormat="1" ht="21.75" customHeight="1" x14ac:dyDescent="0.25">
      <c r="A50" s="3292" t="s">
        <v>111</v>
      </c>
      <c r="B50" s="3295" t="s">
        <v>1304</v>
      </c>
      <c r="C50" s="2321" t="s">
        <v>15</v>
      </c>
      <c r="D50" s="2322">
        <f>D51+D52</f>
        <v>13357</v>
      </c>
      <c r="E50" s="2322">
        <f>E51+E52</f>
        <v>13014.88</v>
      </c>
      <c r="F50" s="2322">
        <f t="shared" si="5"/>
        <v>97.438646402635314</v>
      </c>
      <c r="G50" s="3289" t="s">
        <v>2000</v>
      </c>
      <c r="H50" s="2322">
        <f>H51+H52</f>
        <v>13014.88</v>
      </c>
      <c r="I50" s="2322">
        <f t="shared" si="6"/>
        <v>97.438646402635314</v>
      </c>
      <c r="J50" s="3289"/>
    </row>
    <row r="51" spans="1:10" s="521" customFormat="1" ht="81.75" customHeight="1" x14ac:dyDescent="0.25">
      <c r="A51" s="3293"/>
      <c r="B51" s="3213"/>
      <c r="C51" s="2321" t="s">
        <v>16</v>
      </c>
      <c r="D51" s="2322">
        <v>13220</v>
      </c>
      <c r="E51" s="2322">
        <v>12882.21</v>
      </c>
      <c r="F51" s="2322">
        <f t="shared" si="5"/>
        <v>97.444856278366103</v>
      </c>
      <c r="G51" s="3290"/>
      <c r="H51" s="2322">
        <v>12882.21</v>
      </c>
      <c r="I51" s="2322">
        <f t="shared" si="6"/>
        <v>97.444856278366103</v>
      </c>
      <c r="J51" s="3290"/>
    </row>
    <row r="52" spans="1:10" s="521" customFormat="1" ht="92.25" customHeight="1" x14ac:dyDescent="0.25">
      <c r="A52" s="3294"/>
      <c r="B52" s="3214"/>
      <c r="C52" s="2323" t="s">
        <v>19</v>
      </c>
      <c r="D52" s="2322">
        <v>137</v>
      </c>
      <c r="E52" s="2322">
        <v>132.66999999999999</v>
      </c>
      <c r="F52" s="2322">
        <f t="shared" si="5"/>
        <v>96.83941605839415</v>
      </c>
      <c r="G52" s="3291"/>
      <c r="H52" s="2322">
        <v>132.66999999999999</v>
      </c>
      <c r="I52" s="2322">
        <f t="shared" si="6"/>
        <v>96.83941605839415</v>
      </c>
      <c r="J52" s="3291"/>
    </row>
    <row r="53" spans="1:10" s="521" customFormat="1" ht="23.25" customHeight="1" x14ac:dyDescent="0.25">
      <c r="A53" s="3296" t="s">
        <v>112</v>
      </c>
      <c r="B53" s="3283" t="s">
        <v>1298</v>
      </c>
      <c r="C53" s="2311" t="s">
        <v>15</v>
      </c>
      <c r="D53" s="2312">
        <f>D54</f>
        <v>78870.899000000005</v>
      </c>
      <c r="E53" s="2312">
        <f>E54</f>
        <v>68204.539000000004</v>
      </c>
      <c r="F53" s="2312">
        <f t="shared" si="5"/>
        <v>86.476177988030784</v>
      </c>
      <c r="G53" s="3282" t="s">
        <v>2627</v>
      </c>
      <c r="H53" s="2312">
        <f>H54</f>
        <v>68204.539000000004</v>
      </c>
      <c r="I53" s="2312">
        <f t="shared" si="6"/>
        <v>86.476177988030784</v>
      </c>
      <c r="J53" s="3282" t="s">
        <v>1496</v>
      </c>
    </row>
    <row r="54" spans="1:10" s="521" customFormat="1" ht="204.75" customHeight="1" x14ac:dyDescent="0.25">
      <c r="A54" s="3296"/>
      <c r="B54" s="3283"/>
      <c r="C54" s="2311" t="s">
        <v>19</v>
      </c>
      <c r="D54" s="2312">
        <v>78870.899000000005</v>
      </c>
      <c r="E54" s="2312">
        <f>H54</f>
        <v>68204.539000000004</v>
      </c>
      <c r="F54" s="2312">
        <f t="shared" si="5"/>
        <v>86.476177988030784</v>
      </c>
      <c r="G54" s="3282"/>
      <c r="H54" s="2312">
        <v>68204.539000000004</v>
      </c>
      <c r="I54" s="2312">
        <f t="shared" si="6"/>
        <v>86.476177988030784</v>
      </c>
      <c r="J54" s="3282"/>
    </row>
    <row r="55" spans="1:10" ht="27.75" customHeight="1" x14ac:dyDescent="0.25">
      <c r="A55" s="3138" t="s">
        <v>113</v>
      </c>
      <c r="B55" s="3139" t="s">
        <v>1297</v>
      </c>
      <c r="C55" s="854" t="s">
        <v>15</v>
      </c>
      <c r="D55" s="1137">
        <f>D56</f>
        <v>16501.026000000002</v>
      </c>
      <c r="E55" s="1141">
        <f>E56</f>
        <v>16046.772000000001</v>
      </c>
      <c r="F55" s="857">
        <f t="shared" si="5"/>
        <v>97.247116633838402</v>
      </c>
      <c r="G55" s="3288" t="s">
        <v>2604</v>
      </c>
      <c r="H55" s="1136">
        <f>H56</f>
        <v>16046.772000000001</v>
      </c>
      <c r="I55" s="857">
        <f t="shared" si="6"/>
        <v>97.247116633838402</v>
      </c>
      <c r="J55" s="3288" t="s">
        <v>1496</v>
      </c>
    </row>
    <row r="56" spans="1:10" ht="198.75" customHeight="1" x14ac:dyDescent="0.25">
      <c r="A56" s="3138"/>
      <c r="B56" s="3139"/>
      <c r="C56" s="854" t="s">
        <v>19</v>
      </c>
      <c r="D56" s="1137">
        <v>16501.026000000002</v>
      </c>
      <c r="E56" s="1141">
        <f>H56</f>
        <v>16046.772000000001</v>
      </c>
      <c r="F56" s="857">
        <f t="shared" si="5"/>
        <v>97.247116633838402</v>
      </c>
      <c r="G56" s="3288"/>
      <c r="H56" s="1136">
        <v>16046.772000000001</v>
      </c>
      <c r="I56" s="857">
        <f t="shared" si="6"/>
        <v>97.247116633838402</v>
      </c>
      <c r="J56" s="3288"/>
    </row>
    <row r="57" spans="1:10" ht="27.75" customHeight="1" x14ac:dyDescent="0.25">
      <c r="A57" s="3237" t="s">
        <v>1296</v>
      </c>
      <c r="B57" s="3238" t="s">
        <v>1295</v>
      </c>
      <c r="C57" s="2039" t="s">
        <v>15</v>
      </c>
      <c r="D57" s="2018">
        <f>D58</f>
        <v>846557.99899999995</v>
      </c>
      <c r="E57" s="1835">
        <f>E58</f>
        <v>824665.73600000003</v>
      </c>
      <c r="F57" s="2018">
        <f t="shared" si="5"/>
        <v>97.413967734536769</v>
      </c>
      <c r="G57" s="3236" t="s">
        <v>2605</v>
      </c>
      <c r="H57" s="1835">
        <f>H58</f>
        <v>824665.73600000003</v>
      </c>
      <c r="I57" s="2018">
        <f t="shared" si="6"/>
        <v>97.413967734536769</v>
      </c>
      <c r="J57" s="3236" t="s">
        <v>1496</v>
      </c>
    </row>
    <row r="58" spans="1:10" s="521" customFormat="1" ht="409.5" customHeight="1" x14ac:dyDescent="0.25">
      <c r="A58" s="3237"/>
      <c r="B58" s="3238"/>
      <c r="C58" s="3283" t="s">
        <v>19</v>
      </c>
      <c r="D58" s="3284">
        <v>846557.99899999995</v>
      </c>
      <c r="E58" s="2819">
        <f>H58</f>
        <v>824665.73600000003</v>
      </c>
      <c r="F58" s="3284">
        <f t="shared" si="5"/>
        <v>97.413967734536769</v>
      </c>
      <c r="G58" s="3236"/>
      <c r="H58" s="2819">
        <v>824665.73600000003</v>
      </c>
      <c r="I58" s="3284">
        <f t="shared" si="6"/>
        <v>97.413967734536769</v>
      </c>
      <c r="J58" s="3236"/>
    </row>
    <row r="59" spans="1:10" s="521" customFormat="1" ht="160.5" customHeight="1" x14ac:dyDescent="0.25">
      <c r="A59" s="3237"/>
      <c r="B59" s="3238"/>
      <c r="C59" s="3283"/>
      <c r="D59" s="3284"/>
      <c r="E59" s="2819"/>
      <c r="F59" s="3284"/>
      <c r="G59" s="3236"/>
      <c r="H59" s="2819"/>
      <c r="I59" s="3284"/>
      <c r="J59" s="3236"/>
    </row>
    <row r="60" spans="1:10" s="521" customFormat="1" ht="27" customHeight="1" x14ac:dyDescent="0.25">
      <c r="A60" s="3237" t="s">
        <v>390</v>
      </c>
      <c r="B60" s="3238" t="s">
        <v>1294</v>
      </c>
      <c r="C60" s="2039" t="s">
        <v>15</v>
      </c>
      <c r="D60" s="1836">
        <f>D61</f>
        <v>92977.87</v>
      </c>
      <c r="E60" s="1835">
        <f>E61</f>
        <v>90663.930999999997</v>
      </c>
      <c r="F60" s="2018">
        <f>E60/D60*100</f>
        <v>97.511301345148055</v>
      </c>
      <c r="G60" s="3236" t="s">
        <v>2353</v>
      </c>
      <c r="H60" s="1835">
        <f>H61</f>
        <v>90663.930999999997</v>
      </c>
      <c r="I60" s="2018">
        <f>H60/D60*100</f>
        <v>97.511301345148055</v>
      </c>
      <c r="J60" s="3236" t="s">
        <v>1496</v>
      </c>
    </row>
    <row r="61" spans="1:10" s="484" customFormat="1" ht="399.75" customHeight="1" x14ac:dyDescent="0.25">
      <c r="A61" s="3237"/>
      <c r="B61" s="3238"/>
      <c r="C61" s="2039" t="s">
        <v>19</v>
      </c>
      <c r="D61" s="2018">
        <v>92977.87</v>
      </c>
      <c r="E61" s="1835">
        <f>H61</f>
        <v>90663.930999999997</v>
      </c>
      <c r="F61" s="2018">
        <f t="shared" si="5"/>
        <v>97.511301345148055</v>
      </c>
      <c r="G61" s="3236"/>
      <c r="H61" s="1835">
        <v>90663.930999999997</v>
      </c>
      <c r="I61" s="2018">
        <f t="shared" si="6"/>
        <v>97.511301345148055</v>
      </c>
      <c r="J61" s="3236"/>
    </row>
    <row r="62" spans="1:10" ht="24" customHeight="1" x14ac:dyDescent="0.25">
      <c r="A62" s="3181"/>
      <c r="B62" s="3255" t="s">
        <v>64</v>
      </c>
      <c r="C62" s="572" t="s">
        <v>15</v>
      </c>
      <c r="D62" s="363">
        <f>D63+D126</f>
        <v>1259434.0759999999</v>
      </c>
      <c r="E62" s="547">
        <f>E63+E126</f>
        <v>1214572.3060000001</v>
      </c>
      <c r="F62" s="447">
        <f>E62/D62*100</f>
        <v>96.43794217935708</v>
      </c>
      <c r="G62" s="3240"/>
      <c r="H62" s="547">
        <f>H63+H126</f>
        <v>1214572.3060000001</v>
      </c>
      <c r="I62" s="447">
        <f>H62/D62*100</f>
        <v>96.43794217935708</v>
      </c>
      <c r="J62" s="3242"/>
    </row>
    <row r="63" spans="1:10" ht="75.75" customHeight="1" x14ac:dyDescent="0.25">
      <c r="A63" s="3181"/>
      <c r="B63" s="3256"/>
      <c r="C63" s="572" t="s">
        <v>16</v>
      </c>
      <c r="D63" s="1139">
        <f>D45</f>
        <v>128327</v>
      </c>
      <c r="E63" s="547">
        <f>E45</f>
        <v>124393.57999999999</v>
      </c>
      <c r="F63" s="447">
        <f>E63/D63*100</f>
        <v>96.934846135263811</v>
      </c>
      <c r="G63" s="3241"/>
      <c r="H63" s="547">
        <f>H45</f>
        <v>124393.57999999999</v>
      </c>
      <c r="I63" s="447">
        <f>H63/D63*100</f>
        <v>96.934846135263811</v>
      </c>
      <c r="J63" s="2367"/>
    </row>
    <row r="64" spans="1:10" ht="19.5" hidden="1" customHeight="1" x14ac:dyDescent="0.25">
      <c r="A64" s="3181"/>
      <c r="B64" s="3256"/>
      <c r="C64" s="648" t="s">
        <v>15</v>
      </c>
      <c r="D64" s="447">
        <f>D65+D66</f>
        <v>852932.1</v>
      </c>
      <c r="E64" s="547">
        <f>E65+E66</f>
        <v>271313.3</v>
      </c>
      <c r="F64" s="447">
        <f>E64/D64*100</f>
        <v>31.809484014026442</v>
      </c>
      <c r="G64" s="3285"/>
      <c r="H64" s="547">
        <f>H65+H66</f>
        <v>247009.5</v>
      </c>
      <c r="I64" s="447">
        <f>H64/D64*100</f>
        <v>28.960042657557384</v>
      </c>
      <c r="J64" s="3247"/>
    </row>
    <row r="65" spans="1:20" ht="91.5" hidden="1" customHeight="1" x14ac:dyDescent="0.25">
      <c r="A65" s="3181"/>
      <c r="B65" s="3256"/>
      <c r="C65" s="648" t="s">
        <v>16</v>
      </c>
      <c r="D65" s="447">
        <f>D69+D120</f>
        <v>177841</v>
      </c>
      <c r="E65" s="547">
        <f>E69+E120</f>
        <v>34179.1</v>
      </c>
      <c r="F65" s="447">
        <f>E65/D65*100</f>
        <v>19.218909025477814</v>
      </c>
      <c r="G65" s="3286"/>
      <c r="H65" s="547">
        <f>H69+H120</f>
        <v>34179.1</v>
      </c>
      <c r="I65" s="447">
        <f>H65/D65*100</f>
        <v>19.218909025477814</v>
      </c>
      <c r="J65" s="3248"/>
    </row>
    <row r="66" spans="1:20" ht="90.75" hidden="1" customHeight="1" x14ac:dyDescent="0.25">
      <c r="A66" s="3181"/>
      <c r="B66" s="3256"/>
      <c r="C66" s="648" t="s">
        <v>19</v>
      </c>
      <c r="D66" s="447">
        <f>D70+D72+D75+D87+D113+D121</f>
        <v>675091.1</v>
      </c>
      <c r="E66" s="547">
        <f>E70+E72+E75+E87+E113+E121</f>
        <v>237134.19999999998</v>
      </c>
      <c r="F66" s="447">
        <f>E66/D66*100</f>
        <v>35.126251849565193</v>
      </c>
      <c r="G66" s="3286"/>
      <c r="H66" s="547">
        <f>H70+H72+H75+H87+H113+H121</f>
        <v>212830.4</v>
      </c>
      <c r="I66" s="447">
        <f>H66/D66*100</f>
        <v>31.526174763672639</v>
      </c>
      <c r="J66" s="3248"/>
      <c r="O66" s="78"/>
    </row>
    <row r="67" spans="1:20" ht="57" hidden="1" customHeight="1" x14ac:dyDescent="0.25">
      <c r="A67" s="3181"/>
      <c r="B67" s="3256"/>
      <c r="C67" s="648" t="s">
        <v>20</v>
      </c>
      <c r="D67" s="447">
        <f>D118</f>
        <v>1300</v>
      </c>
      <c r="E67" s="547">
        <f>E118</f>
        <v>0</v>
      </c>
      <c r="F67" s="447">
        <v>0</v>
      </c>
      <c r="G67" s="3287"/>
      <c r="H67" s="547">
        <f>H114</f>
        <v>0</v>
      </c>
      <c r="I67" s="447">
        <v>0</v>
      </c>
      <c r="J67" s="3249"/>
    </row>
    <row r="68" spans="1:20" ht="20.25" hidden="1" customHeight="1" x14ac:dyDescent="0.25">
      <c r="A68" s="3181"/>
      <c r="B68" s="3256"/>
      <c r="C68" s="625" t="s">
        <v>15</v>
      </c>
      <c r="D68" s="153">
        <f>D69+D70</f>
        <v>76806</v>
      </c>
      <c r="E68" s="1141">
        <f>E69+E70</f>
        <v>0</v>
      </c>
      <c r="F68" s="153">
        <f t="shared" ref="F68:F79" si="7">E68/D68*100</f>
        <v>0</v>
      </c>
      <c r="G68" s="3243" t="s">
        <v>836</v>
      </c>
      <c r="H68" s="831">
        <f>H69+H70</f>
        <v>0</v>
      </c>
      <c r="I68" s="153">
        <f t="shared" ref="I68:I79" si="8">H68/D68*100</f>
        <v>0</v>
      </c>
      <c r="J68" s="3250" t="s">
        <v>978</v>
      </c>
    </row>
    <row r="69" spans="1:20" ht="75" hidden="1" customHeight="1" x14ac:dyDescent="0.25">
      <c r="A69" s="3181"/>
      <c r="B69" s="3256"/>
      <c r="C69" s="625" t="s">
        <v>16</v>
      </c>
      <c r="D69" s="153">
        <v>73306</v>
      </c>
      <c r="E69" s="1141">
        <v>0</v>
      </c>
      <c r="F69" s="153">
        <f t="shared" si="7"/>
        <v>0</v>
      </c>
      <c r="G69" s="3244"/>
      <c r="H69" s="831">
        <v>0</v>
      </c>
      <c r="I69" s="153">
        <f t="shared" si="8"/>
        <v>0</v>
      </c>
      <c r="J69" s="3251"/>
    </row>
    <row r="70" spans="1:20" ht="91.5" hidden="1" customHeight="1" x14ac:dyDescent="0.25">
      <c r="A70" s="3181"/>
      <c r="B70" s="3256"/>
      <c r="C70" s="649" t="s">
        <v>19</v>
      </c>
      <c r="D70" s="620">
        <v>3500</v>
      </c>
      <c r="E70" s="1143">
        <v>0</v>
      </c>
      <c r="F70" s="620">
        <f t="shared" si="7"/>
        <v>0</v>
      </c>
      <c r="G70" s="3245"/>
      <c r="H70" s="833">
        <v>0</v>
      </c>
      <c r="I70" s="620">
        <f t="shared" si="8"/>
        <v>0</v>
      </c>
      <c r="J70" s="3252"/>
    </row>
    <row r="71" spans="1:20" ht="21" hidden="1" customHeight="1" x14ac:dyDescent="0.25">
      <c r="A71" s="3181"/>
      <c r="B71" s="3256"/>
      <c r="C71" s="625" t="s">
        <v>15</v>
      </c>
      <c r="D71" s="153">
        <f>D72</f>
        <v>19840</v>
      </c>
      <c r="E71" s="1141">
        <f>E72</f>
        <v>0</v>
      </c>
      <c r="F71" s="153">
        <f t="shared" si="7"/>
        <v>0</v>
      </c>
      <c r="G71" s="3239" t="s">
        <v>474</v>
      </c>
      <c r="H71" s="831">
        <f>H72</f>
        <v>0</v>
      </c>
      <c r="I71" s="153">
        <f t="shared" si="8"/>
        <v>0</v>
      </c>
      <c r="J71" s="3239"/>
    </row>
    <row r="72" spans="1:20" ht="96" hidden="1" customHeight="1" x14ac:dyDescent="0.25">
      <c r="A72" s="3181"/>
      <c r="B72" s="3256"/>
      <c r="C72" s="625" t="s">
        <v>19</v>
      </c>
      <c r="D72" s="153">
        <f>D73+D74</f>
        <v>19840</v>
      </c>
      <c r="E72" s="1141">
        <f>E73+E74</f>
        <v>0</v>
      </c>
      <c r="F72" s="153">
        <f t="shared" si="7"/>
        <v>0</v>
      </c>
      <c r="G72" s="3239"/>
      <c r="H72" s="831">
        <v>0</v>
      </c>
      <c r="I72" s="153">
        <f t="shared" si="8"/>
        <v>0</v>
      </c>
      <c r="J72" s="3239"/>
    </row>
    <row r="73" spans="1:20" ht="88.5" hidden="1" customHeight="1" x14ac:dyDescent="0.25">
      <c r="A73" s="3181"/>
      <c r="B73" s="3256"/>
      <c r="C73" s="650" t="s">
        <v>19</v>
      </c>
      <c r="D73" s="153">
        <v>9840</v>
      </c>
      <c r="E73" s="1141">
        <v>0</v>
      </c>
      <c r="F73" s="153">
        <f t="shared" si="7"/>
        <v>0</v>
      </c>
      <c r="G73" s="651"/>
      <c r="H73" s="831">
        <v>0</v>
      </c>
      <c r="I73" s="153">
        <f t="shared" si="8"/>
        <v>0</v>
      </c>
      <c r="J73" s="651" t="s">
        <v>838</v>
      </c>
      <c r="O73" s="82"/>
    </row>
    <row r="74" spans="1:20" ht="132.75" hidden="1" customHeight="1" x14ac:dyDescent="0.25">
      <c r="A74" s="3181"/>
      <c r="B74" s="3256"/>
      <c r="C74" s="625" t="s">
        <v>19</v>
      </c>
      <c r="D74" s="153">
        <v>10000</v>
      </c>
      <c r="E74" s="1141">
        <v>0</v>
      </c>
      <c r="F74" s="153">
        <f t="shared" si="7"/>
        <v>0</v>
      </c>
      <c r="G74" s="651"/>
      <c r="H74" s="831">
        <v>0</v>
      </c>
      <c r="I74" s="153">
        <f t="shared" si="8"/>
        <v>0</v>
      </c>
      <c r="J74" s="651" t="s">
        <v>838</v>
      </c>
      <c r="K74" s="82"/>
      <c r="L74" s="82"/>
      <c r="T74" s="13" t="s">
        <v>551</v>
      </c>
    </row>
    <row r="75" spans="1:20" ht="96.75" hidden="1" customHeight="1" x14ac:dyDescent="0.25">
      <c r="A75" s="3181"/>
      <c r="B75" s="3256"/>
      <c r="C75" s="625" t="s">
        <v>19</v>
      </c>
      <c r="D75" s="153">
        <f>D77+D79+D81+D82+D83+D84+D85+D86</f>
        <v>639340.4</v>
      </c>
      <c r="E75" s="1141">
        <f>E77+E79+E81+E82+E83+E84+E85+E86</f>
        <v>236822.19999999998</v>
      </c>
      <c r="F75" s="153">
        <f t="shared" si="7"/>
        <v>37.041644795167016</v>
      </c>
      <c r="G75" s="652" t="s">
        <v>477</v>
      </c>
      <c r="H75" s="831">
        <f>H77+H79+H81+H82+H83+H84+H85+H86</f>
        <v>212518.39999999999</v>
      </c>
      <c r="I75" s="153">
        <f t="shared" si="8"/>
        <v>33.240258241149782</v>
      </c>
      <c r="J75" s="652"/>
    </row>
    <row r="76" spans="1:20" ht="17.25" hidden="1" customHeight="1" x14ac:dyDescent="0.25">
      <c r="A76" s="3181"/>
      <c r="B76" s="3256"/>
      <c r="C76" s="625" t="s">
        <v>15</v>
      </c>
      <c r="D76" s="153">
        <f>D77</f>
        <v>521600</v>
      </c>
      <c r="E76" s="1141">
        <f>E77</f>
        <v>219255.6</v>
      </c>
      <c r="F76" s="153">
        <f t="shared" si="7"/>
        <v>42.035199386503066</v>
      </c>
      <c r="G76" s="3239" t="s">
        <v>840</v>
      </c>
      <c r="H76" s="831">
        <f>H77</f>
        <v>195472.7</v>
      </c>
      <c r="I76" s="153">
        <f t="shared" si="8"/>
        <v>37.475594325153381</v>
      </c>
      <c r="J76" s="3239" t="s">
        <v>841</v>
      </c>
    </row>
    <row r="77" spans="1:20" ht="192" hidden="1" customHeight="1" x14ac:dyDescent="0.25">
      <c r="A77" s="3181"/>
      <c r="B77" s="3256"/>
      <c r="C77" s="625" t="s">
        <v>19</v>
      </c>
      <c r="D77" s="153">
        <v>521600</v>
      </c>
      <c r="E77" s="1141">
        <v>219255.6</v>
      </c>
      <c r="F77" s="153">
        <f t="shared" si="7"/>
        <v>42.035199386503066</v>
      </c>
      <c r="G77" s="3239"/>
      <c r="H77" s="831">
        <v>195472.7</v>
      </c>
      <c r="I77" s="153">
        <f t="shared" si="8"/>
        <v>37.475594325153381</v>
      </c>
      <c r="J77" s="3239"/>
    </row>
    <row r="78" spans="1:20" ht="112.5" hidden="1" customHeight="1" x14ac:dyDescent="0.25">
      <c r="A78" s="3181"/>
      <c r="B78" s="3256"/>
      <c r="C78" s="625" t="s">
        <v>15</v>
      </c>
      <c r="D78" s="153">
        <f>D79</f>
        <v>74000</v>
      </c>
      <c r="E78" s="1141">
        <f>E79</f>
        <v>10881.4</v>
      </c>
      <c r="F78" s="153">
        <f t="shared" si="7"/>
        <v>14.704594594594594</v>
      </c>
      <c r="G78" s="3243" t="s">
        <v>1016</v>
      </c>
      <c r="H78" s="831">
        <f>H79</f>
        <v>10881.4</v>
      </c>
      <c r="I78" s="153">
        <f t="shared" si="8"/>
        <v>14.704594594594594</v>
      </c>
      <c r="J78" s="3243" t="s">
        <v>842</v>
      </c>
    </row>
    <row r="79" spans="1:20" ht="138.75" hidden="1" customHeight="1" x14ac:dyDescent="0.25">
      <c r="A79" s="3181"/>
      <c r="B79" s="3256"/>
      <c r="C79" s="3315" t="s">
        <v>19</v>
      </c>
      <c r="D79" s="3253">
        <v>74000</v>
      </c>
      <c r="E79" s="2809">
        <v>10881.4</v>
      </c>
      <c r="F79" s="3253">
        <f t="shared" si="7"/>
        <v>14.704594594594594</v>
      </c>
      <c r="G79" s="3244"/>
      <c r="H79" s="2809">
        <v>10881.4</v>
      </c>
      <c r="I79" s="3253">
        <f t="shared" si="8"/>
        <v>14.704594594594594</v>
      </c>
      <c r="J79" s="3244"/>
      <c r="L79" s="86"/>
    </row>
    <row r="80" spans="1:20" ht="75" hidden="1" customHeight="1" x14ac:dyDescent="0.25">
      <c r="A80" s="3181"/>
      <c r="B80" s="3256"/>
      <c r="C80" s="2408"/>
      <c r="D80" s="3254"/>
      <c r="E80" s="2810"/>
      <c r="F80" s="3254"/>
      <c r="G80" s="3245"/>
      <c r="H80" s="2810"/>
      <c r="I80" s="3254"/>
      <c r="J80" s="3245"/>
      <c r="L80" s="86"/>
    </row>
    <row r="81" spans="1:11" ht="207" hidden="1" customHeight="1" x14ac:dyDescent="0.25">
      <c r="A81" s="3181"/>
      <c r="B81" s="3256"/>
      <c r="C81" s="625" t="s">
        <v>19</v>
      </c>
      <c r="D81" s="153">
        <v>37105.4</v>
      </c>
      <c r="E81" s="1141">
        <v>5940.9</v>
      </c>
      <c r="F81" s="153">
        <f t="shared" ref="F81:F87" si="9">E81/D81*100</f>
        <v>16.010877123006352</v>
      </c>
      <c r="G81" s="652" t="s">
        <v>843</v>
      </c>
      <c r="H81" s="831">
        <v>5438.9</v>
      </c>
      <c r="I81" s="153">
        <f t="shared" ref="I81:I87" si="10">H81/D81*100</f>
        <v>14.657974311016725</v>
      </c>
      <c r="J81" s="652" t="s">
        <v>841</v>
      </c>
      <c r="K81" s="82"/>
    </row>
    <row r="82" spans="1:11" ht="95.25" hidden="1" customHeight="1" x14ac:dyDescent="0.25">
      <c r="A82" s="3181"/>
      <c r="B82" s="3256"/>
      <c r="C82" s="625" t="s">
        <v>19</v>
      </c>
      <c r="D82" s="153">
        <v>1750</v>
      </c>
      <c r="E82" s="1141">
        <v>437.5</v>
      </c>
      <c r="F82" s="153">
        <f t="shared" si="9"/>
        <v>25</v>
      </c>
      <c r="G82" s="624" t="s">
        <v>844</v>
      </c>
      <c r="H82" s="831">
        <v>437.5</v>
      </c>
      <c r="I82" s="153">
        <f t="shared" si="10"/>
        <v>25</v>
      </c>
      <c r="J82" s="652"/>
    </row>
    <row r="83" spans="1:11" ht="89.25" hidden="1" customHeight="1" x14ac:dyDescent="0.25">
      <c r="A83" s="3181"/>
      <c r="B83" s="3256"/>
      <c r="C83" s="625" t="s">
        <v>19</v>
      </c>
      <c r="D83" s="153">
        <v>1000</v>
      </c>
      <c r="E83" s="1141">
        <v>250</v>
      </c>
      <c r="F83" s="153">
        <f t="shared" si="9"/>
        <v>25</v>
      </c>
      <c r="G83" s="652" t="s">
        <v>845</v>
      </c>
      <c r="H83" s="831">
        <v>250</v>
      </c>
      <c r="I83" s="153">
        <f t="shared" si="10"/>
        <v>25</v>
      </c>
      <c r="J83" s="652"/>
    </row>
    <row r="84" spans="1:11" ht="117.75" hidden="1" customHeight="1" x14ac:dyDescent="0.25">
      <c r="A84" s="3181"/>
      <c r="B84" s="3256"/>
      <c r="C84" s="625" t="s">
        <v>19</v>
      </c>
      <c r="D84" s="153">
        <v>800</v>
      </c>
      <c r="E84" s="1141">
        <v>0</v>
      </c>
      <c r="F84" s="153">
        <f t="shared" si="9"/>
        <v>0</v>
      </c>
      <c r="G84" s="652"/>
      <c r="H84" s="831">
        <v>0</v>
      </c>
      <c r="I84" s="153">
        <f t="shared" si="10"/>
        <v>0</v>
      </c>
      <c r="J84" s="651" t="s">
        <v>846</v>
      </c>
    </row>
    <row r="85" spans="1:11" ht="150.75" hidden="1" customHeight="1" x14ac:dyDescent="0.25">
      <c r="A85" s="3181"/>
      <c r="B85" s="3256"/>
      <c r="C85" s="625" t="s">
        <v>19</v>
      </c>
      <c r="D85" s="153">
        <v>3000</v>
      </c>
      <c r="E85" s="1141">
        <v>0</v>
      </c>
      <c r="F85" s="153">
        <f t="shared" si="9"/>
        <v>0</v>
      </c>
      <c r="G85" s="651"/>
      <c r="H85" s="831">
        <v>0</v>
      </c>
      <c r="I85" s="153">
        <f t="shared" si="10"/>
        <v>0</v>
      </c>
      <c r="J85" s="651" t="s">
        <v>846</v>
      </c>
    </row>
    <row r="86" spans="1:11" ht="210" hidden="1" customHeight="1" x14ac:dyDescent="0.25">
      <c r="A86" s="3181"/>
      <c r="B86" s="3256"/>
      <c r="C86" s="625" t="s">
        <v>19</v>
      </c>
      <c r="D86" s="153">
        <v>85</v>
      </c>
      <c r="E86" s="1141">
        <v>56.8</v>
      </c>
      <c r="F86" s="153">
        <f t="shared" si="9"/>
        <v>66.82352941176471</v>
      </c>
      <c r="G86" s="652" t="s">
        <v>847</v>
      </c>
      <c r="H86" s="831">
        <v>37.9</v>
      </c>
      <c r="I86" s="153">
        <f t="shared" si="10"/>
        <v>44.588235294117645</v>
      </c>
      <c r="J86" s="651" t="s">
        <v>916</v>
      </c>
    </row>
    <row r="87" spans="1:11" ht="87.75" hidden="1" customHeight="1" x14ac:dyDescent="0.25">
      <c r="A87" s="3181"/>
      <c r="B87" s="3256"/>
      <c r="C87" s="625" t="s">
        <v>19</v>
      </c>
      <c r="D87" s="153">
        <f>D88+D90+D91+D93+D95+D96+D98+D99+D100+D102+D104+D106</f>
        <v>8604.7000000000007</v>
      </c>
      <c r="E87" s="1141">
        <f>E89+E90+E92+E94+E95+E97+E98+E99+E101+E103+E105</f>
        <v>0</v>
      </c>
      <c r="F87" s="153">
        <f t="shared" si="9"/>
        <v>0</v>
      </c>
      <c r="G87" s="625" t="s">
        <v>480</v>
      </c>
      <c r="H87" s="831">
        <f>H89+H90+H92+H93+H97+H98+H99+H101+H103+H105</f>
        <v>0</v>
      </c>
      <c r="I87" s="153">
        <f t="shared" si="10"/>
        <v>0</v>
      </c>
      <c r="J87" s="652"/>
    </row>
    <row r="88" spans="1:11" ht="18" hidden="1" customHeight="1" x14ac:dyDescent="0.25">
      <c r="A88" s="3181"/>
      <c r="B88" s="3256"/>
      <c r="C88" s="625" t="s">
        <v>15</v>
      </c>
      <c r="D88" s="153">
        <f>D89</f>
        <v>0</v>
      </c>
      <c r="E88" s="1141">
        <f>E89</f>
        <v>0</v>
      </c>
      <c r="F88" s="153">
        <v>0</v>
      </c>
      <c r="G88" s="3239"/>
      <c r="H88" s="831">
        <f>H89</f>
        <v>0</v>
      </c>
      <c r="I88" s="153">
        <v>0</v>
      </c>
      <c r="J88" s="3239" t="s">
        <v>812</v>
      </c>
    </row>
    <row r="89" spans="1:11" ht="145.5" hidden="1" customHeight="1" x14ac:dyDescent="0.25">
      <c r="A89" s="3181"/>
      <c r="B89" s="3256"/>
      <c r="C89" s="625" t="s">
        <v>19</v>
      </c>
      <c r="D89" s="153">
        <v>0</v>
      </c>
      <c r="E89" s="1141">
        <v>0</v>
      </c>
      <c r="F89" s="153">
        <v>0</v>
      </c>
      <c r="G89" s="3239"/>
      <c r="H89" s="831">
        <v>0</v>
      </c>
      <c r="I89" s="153">
        <v>0</v>
      </c>
      <c r="J89" s="3239"/>
    </row>
    <row r="90" spans="1:11" ht="94.5" hidden="1" customHeight="1" x14ac:dyDescent="0.25">
      <c r="A90" s="3181"/>
      <c r="B90" s="3256"/>
      <c r="C90" s="625" t="s">
        <v>19</v>
      </c>
      <c r="D90" s="153">
        <v>200</v>
      </c>
      <c r="E90" s="1141">
        <v>0</v>
      </c>
      <c r="F90" s="153">
        <f>E90/D90*100</f>
        <v>0</v>
      </c>
      <c r="G90" s="652" t="s">
        <v>849</v>
      </c>
      <c r="H90" s="831">
        <v>0</v>
      </c>
      <c r="I90" s="153">
        <f>H90/D90*100</f>
        <v>0</v>
      </c>
      <c r="J90" s="652"/>
    </row>
    <row r="91" spans="1:11" ht="24" hidden="1" customHeight="1" x14ac:dyDescent="0.25">
      <c r="A91" s="3181"/>
      <c r="B91" s="3256"/>
      <c r="C91" s="625" t="s">
        <v>15</v>
      </c>
      <c r="D91" s="153">
        <f>D92</f>
        <v>2000</v>
      </c>
      <c r="E91" s="1141">
        <f>E92</f>
        <v>0</v>
      </c>
      <c r="F91" s="153">
        <f>E91/D91*100</f>
        <v>0</v>
      </c>
      <c r="G91" s="3258"/>
      <c r="H91" s="831">
        <f>H92</f>
        <v>0</v>
      </c>
      <c r="I91" s="153">
        <f>H91/D91*100</f>
        <v>0</v>
      </c>
      <c r="J91" s="3243" t="s">
        <v>846</v>
      </c>
    </row>
    <row r="92" spans="1:11" ht="99.75" hidden="1" customHeight="1" x14ac:dyDescent="0.25">
      <c r="A92" s="3181"/>
      <c r="B92" s="3256"/>
      <c r="C92" s="625" t="s">
        <v>19</v>
      </c>
      <c r="D92" s="153">
        <v>2000</v>
      </c>
      <c r="E92" s="1141">
        <v>0</v>
      </c>
      <c r="F92" s="153">
        <f>E92/D92*100</f>
        <v>0</v>
      </c>
      <c r="G92" s="3259"/>
      <c r="H92" s="831">
        <v>0</v>
      </c>
      <c r="I92" s="153">
        <f>H92/D92*100</f>
        <v>0</v>
      </c>
      <c r="J92" s="3245"/>
    </row>
    <row r="93" spans="1:11" ht="23.25" hidden="1" customHeight="1" x14ac:dyDescent="0.25">
      <c r="A93" s="3181"/>
      <c r="B93" s="3256"/>
      <c r="C93" s="653" t="s">
        <v>15</v>
      </c>
      <c r="D93" s="619">
        <f>D94</f>
        <v>2000</v>
      </c>
      <c r="E93" s="1142">
        <f>E94</f>
        <v>0</v>
      </c>
      <c r="F93" s="619">
        <f>E93/D93*100</f>
        <v>0</v>
      </c>
      <c r="G93" s="3315" t="s">
        <v>852</v>
      </c>
      <c r="H93" s="832">
        <f>H94</f>
        <v>0</v>
      </c>
      <c r="I93" s="619">
        <f>H93/D93*100</f>
        <v>0</v>
      </c>
      <c r="J93" s="3317" t="s">
        <v>1017</v>
      </c>
    </row>
    <row r="94" spans="1:11" ht="127.5" hidden="1" customHeight="1" x14ac:dyDescent="0.25">
      <c r="A94" s="3181"/>
      <c r="B94" s="3256"/>
      <c r="C94" s="625" t="s">
        <v>19</v>
      </c>
      <c r="D94" s="153">
        <v>2000</v>
      </c>
      <c r="E94" s="1141">
        <v>0</v>
      </c>
      <c r="F94" s="153">
        <f>E94/D94*100</f>
        <v>0</v>
      </c>
      <c r="G94" s="2408"/>
      <c r="H94" s="831">
        <v>0</v>
      </c>
      <c r="I94" s="153">
        <f>H94/D94*100</f>
        <v>0</v>
      </c>
      <c r="J94" s="2425"/>
    </row>
    <row r="95" spans="1:11" ht="92.25" hidden="1" customHeight="1" x14ac:dyDescent="0.25">
      <c r="A95" s="3181"/>
      <c r="B95" s="3256"/>
      <c r="C95" s="625" t="s">
        <v>19</v>
      </c>
      <c r="D95" s="153">
        <v>0</v>
      </c>
      <c r="E95" s="1141">
        <v>0</v>
      </c>
      <c r="F95" s="153">
        <v>0</v>
      </c>
      <c r="G95" s="624"/>
      <c r="H95" s="831">
        <v>0</v>
      </c>
      <c r="I95" s="153">
        <v>0</v>
      </c>
      <c r="J95" s="624" t="s">
        <v>405</v>
      </c>
    </row>
    <row r="96" spans="1:11" ht="13.5" hidden="1" customHeight="1" x14ac:dyDescent="0.25">
      <c r="A96" s="3181"/>
      <c r="B96" s="3256"/>
      <c r="C96" s="628" t="s">
        <v>15</v>
      </c>
      <c r="D96" s="153">
        <f>D97</f>
        <v>500</v>
      </c>
      <c r="E96" s="1141">
        <f>E97</f>
        <v>0</v>
      </c>
      <c r="F96" s="153">
        <f>E96/D96*100</f>
        <v>0</v>
      </c>
      <c r="G96" s="3260"/>
      <c r="H96" s="831">
        <f>H97</f>
        <v>0</v>
      </c>
      <c r="I96" s="153">
        <f>H96/D96*100</f>
        <v>0</v>
      </c>
      <c r="J96" s="3318" t="s">
        <v>846</v>
      </c>
    </row>
    <row r="97" spans="1:11" ht="100.5" hidden="1" customHeight="1" x14ac:dyDescent="0.25">
      <c r="A97" s="3181"/>
      <c r="B97" s="3256"/>
      <c r="C97" s="628" t="s">
        <v>19</v>
      </c>
      <c r="D97" s="153">
        <v>500</v>
      </c>
      <c r="E97" s="1141">
        <v>0</v>
      </c>
      <c r="F97" s="153">
        <f>E97/D97*100</f>
        <v>0</v>
      </c>
      <c r="G97" s="3260"/>
      <c r="H97" s="831">
        <v>0</v>
      </c>
      <c r="I97" s="153">
        <f>H97/D97*100</f>
        <v>0</v>
      </c>
      <c r="J97" s="3318"/>
    </row>
    <row r="98" spans="1:11" ht="205.5" hidden="1" customHeight="1" x14ac:dyDescent="0.25">
      <c r="A98" s="3181"/>
      <c r="B98" s="3256"/>
      <c r="C98" s="650" t="s">
        <v>19</v>
      </c>
      <c r="D98" s="153">
        <v>0</v>
      </c>
      <c r="E98" s="1141">
        <v>0</v>
      </c>
      <c r="F98" s="153">
        <v>0</v>
      </c>
      <c r="G98" s="624"/>
      <c r="H98" s="831">
        <v>0</v>
      </c>
      <c r="I98" s="153">
        <v>0</v>
      </c>
      <c r="J98" s="624" t="s">
        <v>812</v>
      </c>
    </row>
    <row r="99" spans="1:11" ht="101.25" hidden="1" customHeight="1" x14ac:dyDescent="0.25">
      <c r="A99" s="3181"/>
      <c r="B99" s="3256"/>
      <c r="C99" s="625" t="s">
        <v>19</v>
      </c>
      <c r="D99" s="153">
        <v>0</v>
      </c>
      <c r="E99" s="1141">
        <v>0</v>
      </c>
      <c r="F99" s="153">
        <v>0</v>
      </c>
      <c r="G99" s="624"/>
      <c r="H99" s="831">
        <v>0</v>
      </c>
      <c r="I99" s="153">
        <v>0</v>
      </c>
      <c r="J99" s="624" t="s">
        <v>405</v>
      </c>
    </row>
    <row r="100" spans="1:11" ht="19.5" hidden="1" customHeight="1" x14ac:dyDescent="0.25">
      <c r="A100" s="3181"/>
      <c r="B100" s="3256"/>
      <c r="C100" s="628" t="s">
        <v>15</v>
      </c>
      <c r="D100" s="153">
        <f>D101</f>
        <v>704.7</v>
      </c>
      <c r="E100" s="1141">
        <f>E101</f>
        <v>0</v>
      </c>
      <c r="F100" s="153">
        <f t="shared" ref="F100:F105" si="11">E100/D100*100</f>
        <v>0</v>
      </c>
      <c r="G100" s="3260"/>
      <c r="H100" s="831">
        <f>H101</f>
        <v>0</v>
      </c>
      <c r="I100" s="153">
        <f t="shared" ref="I100:I105" si="12">H100/D100*100</f>
        <v>0</v>
      </c>
      <c r="J100" s="3260" t="s">
        <v>846</v>
      </c>
    </row>
    <row r="101" spans="1:11" ht="93.75" hidden="1" customHeight="1" x14ac:dyDescent="0.25">
      <c r="A101" s="3181"/>
      <c r="B101" s="3256"/>
      <c r="C101" s="650" t="s">
        <v>19</v>
      </c>
      <c r="D101" s="153">
        <v>704.7</v>
      </c>
      <c r="E101" s="1141">
        <v>0</v>
      </c>
      <c r="F101" s="153">
        <f t="shared" si="11"/>
        <v>0</v>
      </c>
      <c r="G101" s="3260"/>
      <c r="H101" s="831">
        <v>0</v>
      </c>
      <c r="I101" s="153">
        <f t="shared" si="12"/>
        <v>0</v>
      </c>
      <c r="J101" s="3260"/>
    </row>
    <row r="102" spans="1:11" ht="18.75" hidden="1" customHeight="1" x14ac:dyDescent="0.25">
      <c r="A102" s="3181"/>
      <c r="B102" s="3256"/>
      <c r="C102" s="628" t="s">
        <v>15</v>
      </c>
      <c r="D102" s="153">
        <f>D103</f>
        <v>2500</v>
      </c>
      <c r="E102" s="1141">
        <f>E103</f>
        <v>0</v>
      </c>
      <c r="F102" s="153">
        <f t="shared" si="11"/>
        <v>0</v>
      </c>
      <c r="G102" s="3260" t="s">
        <v>980</v>
      </c>
      <c r="H102" s="831">
        <f>H103</f>
        <v>0</v>
      </c>
      <c r="I102" s="153">
        <f t="shared" si="12"/>
        <v>0</v>
      </c>
      <c r="J102" s="3316" t="s">
        <v>979</v>
      </c>
    </row>
    <row r="103" spans="1:11" ht="93.75" hidden="1" customHeight="1" x14ac:dyDescent="0.25">
      <c r="A103" s="3181"/>
      <c r="B103" s="3256"/>
      <c r="C103" s="650" t="s">
        <v>19</v>
      </c>
      <c r="D103" s="153">
        <v>2500</v>
      </c>
      <c r="E103" s="1141">
        <v>0</v>
      </c>
      <c r="F103" s="153">
        <f t="shared" si="11"/>
        <v>0</v>
      </c>
      <c r="G103" s="3260"/>
      <c r="H103" s="831">
        <v>0</v>
      </c>
      <c r="I103" s="153">
        <f t="shared" si="12"/>
        <v>0</v>
      </c>
      <c r="J103" s="3316"/>
    </row>
    <row r="104" spans="1:11" ht="19.5" hidden="1" customHeight="1" x14ac:dyDescent="0.25">
      <c r="A104" s="3181"/>
      <c r="B104" s="3256"/>
      <c r="C104" s="628" t="s">
        <v>15</v>
      </c>
      <c r="D104" s="153">
        <f>D105</f>
        <v>700</v>
      </c>
      <c r="E104" s="1141">
        <f>E105</f>
        <v>0</v>
      </c>
      <c r="F104" s="153">
        <f t="shared" si="11"/>
        <v>0</v>
      </c>
      <c r="G104" s="3239"/>
      <c r="H104" s="831">
        <f>H105</f>
        <v>0</v>
      </c>
      <c r="I104" s="153">
        <f t="shared" si="12"/>
        <v>0</v>
      </c>
      <c r="J104" s="3239" t="s">
        <v>858</v>
      </c>
    </row>
    <row r="105" spans="1:11" ht="96.75" hidden="1" customHeight="1" x14ac:dyDescent="0.25">
      <c r="A105" s="3181"/>
      <c r="B105" s="3256"/>
      <c r="C105" s="650" t="s">
        <v>19</v>
      </c>
      <c r="D105" s="153">
        <v>700</v>
      </c>
      <c r="E105" s="1141">
        <v>0</v>
      </c>
      <c r="F105" s="153">
        <f t="shared" si="11"/>
        <v>0</v>
      </c>
      <c r="G105" s="3239"/>
      <c r="H105" s="831">
        <v>0</v>
      </c>
      <c r="I105" s="153">
        <f t="shared" si="12"/>
        <v>0</v>
      </c>
      <c r="J105" s="3239"/>
    </row>
    <row r="106" spans="1:11" ht="115.5" hidden="1" customHeight="1" x14ac:dyDescent="0.25">
      <c r="A106" s="3181"/>
      <c r="B106" s="3256"/>
      <c r="C106" s="3274" t="s">
        <v>859</v>
      </c>
      <c r="D106" s="3274"/>
      <c r="E106" s="3274"/>
      <c r="F106" s="3274"/>
      <c r="G106" s="3274"/>
      <c r="H106" s="3274"/>
      <c r="I106" s="3274"/>
      <c r="J106" s="3274"/>
      <c r="K106" s="13" t="s">
        <v>860</v>
      </c>
    </row>
    <row r="107" spans="1:11" ht="59.25" hidden="1" customHeight="1" x14ac:dyDescent="0.25">
      <c r="A107" s="3181"/>
      <c r="B107" s="3256"/>
      <c r="C107" s="3274" t="s">
        <v>861</v>
      </c>
      <c r="D107" s="3274"/>
      <c r="E107" s="3274"/>
      <c r="F107" s="3274"/>
      <c r="G107" s="3274"/>
      <c r="H107" s="3274"/>
      <c r="I107" s="3274"/>
      <c r="J107" s="3274"/>
    </row>
    <row r="108" spans="1:11" ht="41.25" hidden="1" customHeight="1" x14ac:dyDescent="0.25">
      <c r="A108" s="3181"/>
      <c r="B108" s="3256"/>
      <c r="C108" s="3274"/>
      <c r="D108" s="3274"/>
      <c r="E108" s="3274"/>
      <c r="F108" s="3274"/>
      <c r="G108" s="3274"/>
      <c r="H108" s="3274"/>
      <c r="I108" s="3274"/>
      <c r="J108" s="3274"/>
    </row>
    <row r="109" spans="1:11" ht="92.25" hidden="1" customHeight="1" x14ac:dyDescent="0.25">
      <c r="A109" s="3181"/>
      <c r="B109" s="3256"/>
      <c r="C109" s="3274"/>
      <c r="D109" s="3274"/>
      <c r="E109" s="3274"/>
      <c r="F109" s="3274"/>
      <c r="G109" s="3274"/>
      <c r="H109" s="3274"/>
      <c r="I109" s="3274"/>
      <c r="J109" s="3274"/>
    </row>
    <row r="110" spans="1:11" ht="114.75" hidden="1" customHeight="1" x14ac:dyDescent="0.25">
      <c r="A110" s="3181"/>
      <c r="B110" s="3256"/>
      <c r="C110" s="3274" t="s">
        <v>863</v>
      </c>
      <c r="D110" s="3274"/>
      <c r="E110" s="3274"/>
      <c r="F110" s="3274"/>
      <c r="G110" s="3274"/>
      <c r="H110" s="3274"/>
      <c r="I110" s="3274"/>
      <c r="J110" s="3274"/>
    </row>
    <row r="111" spans="1:11" ht="132" hidden="1" customHeight="1" x14ac:dyDescent="0.25">
      <c r="A111" s="3181"/>
      <c r="B111" s="3256"/>
      <c r="C111" s="3275" t="s">
        <v>864</v>
      </c>
      <c r="D111" s="3276"/>
      <c r="E111" s="3276"/>
      <c r="F111" s="3276"/>
      <c r="G111" s="3276"/>
      <c r="H111" s="3276"/>
      <c r="I111" s="3276"/>
      <c r="J111" s="3277"/>
    </row>
    <row r="112" spans="1:11" ht="18" hidden="1" customHeight="1" x14ac:dyDescent="0.25">
      <c r="A112" s="3181"/>
      <c r="B112" s="3256"/>
      <c r="C112" s="654" t="s">
        <v>15</v>
      </c>
      <c r="D112" s="647">
        <f>D113+D114</f>
        <v>4050</v>
      </c>
      <c r="E112" s="839">
        <f>E113+E114</f>
        <v>312</v>
      </c>
      <c r="F112" s="153">
        <f>E112/D112*100</f>
        <v>7.7037037037037042</v>
      </c>
      <c r="G112" s="3265" t="s">
        <v>493</v>
      </c>
      <c r="H112" s="839">
        <f>H113+H114</f>
        <v>312</v>
      </c>
      <c r="I112" s="153">
        <f>H112/D112*100</f>
        <v>7.7037037037037042</v>
      </c>
      <c r="J112" s="3266"/>
    </row>
    <row r="113" spans="1:11" ht="90.75" hidden="1" customHeight="1" x14ac:dyDescent="0.25">
      <c r="A113" s="3181"/>
      <c r="B113" s="3256"/>
      <c r="C113" s="654" t="s">
        <v>19</v>
      </c>
      <c r="D113" s="647">
        <f>D115+D117</f>
        <v>2750</v>
      </c>
      <c r="E113" s="839">
        <f>E115+E117</f>
        <v>312</v>
      </c>
      <c r="F113" s="153">
        <f>E113/D113*100</f>
        <v>11.345454545454546</v>
      </c>
      <c r="G113" s="3265"/>
      <c r="H113" s="839">
        <f>H115+H117</f>
        <v>312</v>
      </c>
      <c r="I113" s="153">
        <f>H113/D113*100</f>
        <v>11.345454545454546</v>
      </c>
      <c r="J113" s="3266"/>
    </row>
    <row r="114" spans="1:11" ht="39" hidden="1" customHeight="1" x14ac:dyDescent="0.25">
      <c r="A114" s="3181"/>
      <c r="B114" s="3256"/>
      <c r="C114" s="654" t="s">
        <v>20</v>
      </c>
      <c r="D114" s="647">
        <f>D118</f>
        <v>1300</v>
      </c>
      <c r="E114" s="839">
        <f>E118</f>
        <v>0</v>
      </c>
      <c r="F114" s="153">
        <v>0</v>
      </c>
      <c r="G114" s="3265"/>
      <c r="H114" s="839">
        <f>H118</f>
        <v>0</v>
      </c>
      <c r="I114" s="153">
        <v>0</v>
      </c>
      <c r="J114" s="3266"/>
    </row>
    <row r="115" spans="1:11" ht="93.75" hidden="1" customHeight="1" x14ac:dyDescent="0.25">
      <c r="A115" s="3181"/>
      <c r="B115" s="3256"/>
      <c r="C115" s="654" t="s">
        <v>19</v>
      </c>
      <c r="D115" s="647">
        <v>1250</v>
      </c>
      <c r="E115" s="839">
        <v>312</v>
      </c>
      <c r="F115" s="153">
        <f t="shared" ref="F115:F124" si="13">E115/D115*100</f>
        <v>24.959999999999997</v>
      </c>
      <c r="G115" s="655" t="s">
        <v>865</v>
      </c>
      <c r="H115" s="839">
        <v>312</v>
      </c>
      <c r="I115" s="153">
        <f t="shared" ref="I115:I124" si="14">H115/D115*100</f>
        <v>24.959999999999997</v>
      </c>
      <c r="J115" s="655"/>
    </row>
    <row r="116" spans="1:11" ht="20.25" hidden="1" customHeight="1" x14ac:dyDescent="0.25">
      <c r="A116" s="3181"/>
      <c r="B116" s="3256"/>
      <c r="C116" s="654" t="s">
        <v>15</v>
      </c>
      <c r="D116" s="647">
        <f>D117+D118</f>
        <v>2800</v>
      </c>
      <c r="E116" s="839">
        <f>E117+E118</f>
        <v>0</v>
      </c>
      <c r="F116" s="153">
        <f t="shared" si="13"/>
        <v>0</v>
      </c>
      <c r="G116" s="3267"/>
      <c r="H116" s="839">
        <f>H117+H118</f>
        <v>0</v>
      </c>
      <c r="I116" s="153">
        <f t="shared" si="14"/>
        <v>0</v>
      </c>
      <c r="J116" s="3270" t="s">
        <v>981</v>
      </c>
    </row>
    <row r="117" spans="1:11" ht="93.75" hidden="1" customHeight="1" x14ac:dyDescent="0.25">
      <c r="A117" s="3181"/>
      <c r="B117" s="3256"/>
      <c r="C117" s="654" t="s">
        <v>19</v>
      </c>
      <c r="D117" s="647">
        <v>1500</v>
      </c>
      <c r="E117" s="839">
        <v>0</v>
      </c>
      <c r="F117" s="153">
        <f t="shared" si="13"/>
        <v>0</v>
      </c>
      <c r="G117" s="3268"/>
      <c r="H117" s="839">
        <v>0</v>
      </c>
      <c r="I117" s="153">
        <f t="shared" si="14"/>
        <v>0</v>
      </c>
      <c r="J117" s="3271"/>
    </row>
    <row r="118" spans="1:11" ht="38.25" hidden="1" customHeight="1" x14ac:dyDescent="0.25">
      <c r="A118" s="3181"/>
      <c r="B118" s="3256"/>
      <c r="C118" s="656" t="s">
        <v>20</v>
      </c>
      <c r="D118" s="657">
        <v>1300</v>
      </c>
      <c r="E118" s="840">
        <v>0</v>
      </c>
      <c r="F118" s="153">
        <f t="shared" si="13"/>
        <v>0</v>
      </c>
      <c r="G118" s="3269"/>
      <c r="H118" s="840">
        <v>0</v>
      </c>
      <c r="I118" s="153">
        <f t="shared" si="14"/>
        <v>0</v>
      </c>
      <c r="J118" s="3272"/>
    </row>
    <row r="119" spans="1:11" ht="19.5" hidden="1" customHeight="1" x14ac:dyDescent="0.25">
      <c r="A119" s="3181"/>
      <c r="B119" s="3256"/>
      <c r="C119" s="656" t="s">
        <v>15</v>
      </c>
      <c r="D119" s="657">
        <f>D120+D121</f>
        <v>105591</v>
      </c>
      <c r="E119" s="840">
        <f>E120+E121</f>
        <v>34179.1</v>
      </c>
      <c r="F119" s="620">
        <f t="shared" si="13"/>
        <v>32.369330719474199</v>
      </c>
      <c r="G119" s="3267" t="s">
        <v>1025</v>
      </c>
      <c r="H119" s="840">
        <f>H120+H121</f>
        <v>34179.1</v>
      </c>
      <c r="I119" s="620">
        <f t="shared" si="14"/>
        <v>32.369330719474199</v>
      </c>
      <c r="J119" s="3270"/>
    </row>
    <row r="120" spans="1:11" ht="100.5" hidden="1" customHeight="1" x14ac:dyDescent="0.25">
      <c r="A120" s="3181"/>
      <c r="B120" s="3256"/>
      <c r="C120" s="656" t="s">
        <v>16</v>
      </c>
      <c r="D120" s="657">
        <v>104535</v>
      </c>
      <c r="E120" s="840">
        <v>34179.1</v>
      </c>
      <c r="F120" s="620">
        <f t="shared" si="13"/>
        <v>32.69632180609365</v>
      </c>
      <c r="G120" s="3268"/>
      <c r="H120" s="840">
        <v>34179.1</v>
      </c>
      <c r="I120" s="620">
        <f t="shared" si="14"/>
        <v>32.69632180609365</v>
      </c>
      <c r="J120" s="3271"/>
      <c r="K120" s="82"/>
    </row>
    <row r="121" spans="1:11" ht="123" hidden="1" customHeight="1" x14ac:dyDescent="0.25">
      <c r="A121" s="3181"/>
      <c r="B121" s="3256"/>
      <c r="C121" s="656" t="s">
        <v>19</v>
      </c>
      <c r="D121" s="657">
        <v>1056</v>
      </c>
      <c r="E121" s="840">
        <v>0</v>
      </c>
      <c r="F121" s="620">
        <f t="shared" si="13"/>
        <v>0</v>
      </c>
      <c r="G121" s="3269"/>
      <c r="H121" s="840">
        <v>0</v>
      </c>
      <c r="I121" s="620">
        <f t="shared" si="14"/>
        <v>0</v>
      </c>
      <c r="J121" s="3272"/>
    </row>
    <row r="122" spans="1:11" ht="20.25" hidden="1" customHeight="1" x14ac:dyDescent="0.25">
      <c r="A122" s="3181"/>
      <c r="B122" s="3256"/>
      <c r="C122" s="572" t="s">
        <v>15</v>
      </c>
      <c r="D122" s="363">
        <f>D123+D124+D125</f>
        <v>854232.1</v>
      </c>
      <c r="E122" s="547">
        <f>E123+E124+E125</f>
        <v>271313.3</v>
      </c>
      <c r="F122" s="447">
        <f t="shared" si="13"/>
        <v>31.761075239387516</v>
      </c>
      <c r="G122" s="3240"/>
      <c r="H122" s="547">
        <f>H123+H124+H125</f>
        <v>247009.57</v>
      </c>
      <c r="I122" s="447">
        <f t="shared" si="14"/>
        <v>28.915978455972329</v>
      </c>
      <c r="J122" s="3242"/>
    </row>
    <row r="123" spans="1:11" ht="87.75" hidden="1" customHeight="1" x14ac:dyDescent="0.25">
      <c r="A123" s="3181"/>
      <c r="B123" s="3256"/>
      <c r="C123" s="658" t="s">
        <v>16</v>
      </c>
      <c r="D123" s="363">
        <f>D65</f>
        <v>177841</v>
      </c>
      <c r="E123" s="547">
        <f>E65</f>
        <v>34179.1</v>
      </c>
      <c r="F123" s="447">
        <f t="shared" si="13"/>
        <v>19.218909025477814</v>
      </c>
      <c r="G123" s="3241"/>
      <c r="H123" s="547">
        <f>H65</f>
        <v>34179.1</v>
      </c>
      <c r="I123" s="447">
        <f t="shared" si="14"/>
        <v>19.218909025477814</v>
      </c>
      <c r="J123" s="2367"/>
    </row>
    <row r="124" spans="1:11" ht="91.5" hidden="1" customHeight="1" x14ac:dyDescent="0.25">
      <c r="A124" s="3181"/>
      <c r="B124" s="3256"/>
      <c r="C124" s="572" t="s">
        <v>19</v>
      </c>
      <c r="D124" s="447">
        <f>D34+D66</f>
        <v>675091.1</v>
      </c>
      <c r="E124" s="547">
        <f>E66</f>
        <v>237134.19999999998</v>
      </c>
      <c r="F124" s="447">
        <f t="shared" si="13"/>
        <v>35.126251849565193</v>
      </c>
      <c r="G124" s="3241"/>
      <c r="H124" s="547">
        <v>212830.47</v>
      </c>
      <c r="I124" s="447">
        <f t="shared" si="14"/>
        <v>31.52618513264358</v>
      </c>
      <c r="J124" s="2367"/>
    </row>
    <row r="125" spans="1:11" ht="57.75" hidden="1" customHeight="1" x14ac:dyDescent="0.25">
      <c r="A125" s="3181"/>
      <c r="B125" s="3256"/>
      <c r="C125" s="659" t="s">
        <v>20</v>
      </c>
      <c r="D125" s="621">
        <f>D67</f>
        <v>1300</v>
      </c>
      <c r="E125" s="845">
        <f>E67</f>
        <v>0</v>
      </c>
      <c r="F125" s="621">
        <v>0</v>
      </c>
      <c r="G125" s="3246"/>
      <c r="H125" s="845">
        <f>H67</f>
        <v>0</v>
      </c>
      <c r="I125" s="621">
        <v>0</v>
      </c>
      <c r="J125" s="2368"/>
    </row>
    <row r="126" spans="1:11" ht="90.75" customHeight="1" x14ac:dyDescent="0.25">
      <c r="A126" s="3181"/>
      <c r="B126" s="3257"/>
      <c r="C126" s="658" t="s">
        <v>19</v>
      </c>
      <c r="D126" s="645">
        <f>D41+D46</f>
        <v>1131107.0759999999</v>
      </c>
      <c r="E126" s="837">
        <f>E41+E46</f>
        <v>1090178.726</v>
      </c>
      <c r="F126" s="447">
        <f>E126/D126*100</f>
        <v>96.38156715058868</v>
      </c>
      <c r="G126" s="660"/>
      <c r="H126" s="837">
        <f>H41+H46</f>
        <v>1090178.726</v>
      </c>
      <c r="I126" s="447">
        <f>H126/D126*100</f>
        <v>96.38156715058868</v>
      </c>
      <c r="J126" s="661"/>
    </row>
    <row r="127" spans="1:11" ht="29.25" customHeight="1" x14ac:dyDescent="0.25">
      <c r="A127" s="3273" t="s">
        <v>239</v>
      </c>
      <c r="B127" s="3273"/>
      <c r="C127" s="3273"/>
      <c r="D127" s="3273"/>
      <c r="E127" s="3273"/>
      <c r="F127" s="3273"/>
      <c r="G127" s="3273"/>
      <c r="H127" s="3273"/>
      <c r="I127" s="3273"/>
      <c r="J127" s="3273"/>
    </row>
    <row r="128" spans="1:11" ht="18.75" hidden="1" x14ac:dyDescent="0.25">
      <c r="A128" s="3181" t="s">
        <v>8</v>
      </c>
      <c r="B128" s="3182" t="s">
        <v>833</v>
      </c>
      <c r="C128" s="479" t="s">
        <v>15</v>
      </c>
      <c r="D128" s="468">
        <f>D129</f>
        <v>0</v>
      </c>
      <c r="E128" s="844">
        <f>E129</f>
        <v>0</v>
      </c>
      <c r="F128" s="468">
        <v>0</v>
      </c>
      <c r="G128" s="3183"/>
      <c r="H128" s="844">
        <f>H129</f>
        <v>0</v>
      </c>
      <c r="I128" s="468">
        <v>0</v>
      </c>
      <c r="J128" s="3184"/>
    </row>
    <row r="129" spans="1:12" ht="93.75" hidden="1" x14ac:dyDescent="0.25">
      <c r="A129" s="3181"/>
      <c r="B129" s="3182"/>
      <c r="C129" s="479" t="s">
        <v>19</v>
      </c>
      <c r="D129" s="468">
        <f>D131</f>
        <v>0</v>
      </c>
      <c r="E129" s="844">
        <f>E131</f>
        <v>0</v>
      </c>
      <c r="F129" s="468">
        <v>0</v>
      </c>
      <c r="G129" s="3183"/>
      <c r="H129" s="844">
        <f>H130</f>
        <v>0</v>
      </c>
      <c r="I129" s="468">
        <v>0</v>
      </c>
      <c r="J129" s="3184"/>
    </row>
    <row r="130" spans="1:12" ht="18.75" hidden="1" x14ac:dyDescent="0.25">
      <c r="A130" s="3185" t="s">
        <v>10</v>
      </c>
      <c r="B130" s="3186" t="s">
        <v>834</v>
      </c>
      <c r="C130" s="481" t="s">
        <v>15</v>
      </c>
      <c r="D130" s="469">
        <f>D131</f>
        <v>0</v>
      </c>
      <c r="E130" s="842">
        <f>E131</f>
        <v>0</v>
      </c>
      <c r="F130" s="469">
        <v>0</v>
      </c>
      <c r="G130" s="3141" t="s">
        <v>599</v>
      </c>
      <c r="H130" s="842">
        <f>H131</f>
        <v>0</v>
      </c>
      <c r="I130" s="469">
        <v>0</v>
      </c>
      <c r="J130" s="3141"/>
    </row>
    <row r="131" spans="1:12" ht="95.25" hidden="1" customHeight="1" x14ac:dyDescent="0.25">
      <c r="A131" s="3185"/>
      <c r="B131" s="3186"/>
      <c r="C131" s="481" t="s">
        <v>19</v>
      </c>
      <c r="D131" s="469">
        <f>D132+D133+D134</f>
        <v>0</v>
      </c>
      <c r="E131" s="842">
        <f>E132+E133+E134</f>
        <v>0</v>
      </c>
      <c r="F131" s="469">
        <v>0</v>
      </c>
      <c r="G131" s="3141"/>
      <c r="H131" s="842">
        <v>0</v>
      </c>
      <c r="I131" s="469">
        <v>0</v>
      </c>
      <c r="J131" s="3141"/>
    </row>
    <row r="132" spans="1:12" ht="93.75" hidden="1" customHeight="1" x14ac:dyDescent="0.25">
      <c r="A132" s="480" t="s">
        <v>77</v>
      </c>
      <c r="B132" s="481" t="s">
        <v>536</v>
      </c>
      <c r="C132" s="467" t="s">
        <v>19</v>
      </c>
      <c r="D132" s="469">
        <v>0</v>
      </c>
      <c r="E132" s="842">
        <v>0</v>
      </c>
      <c r="F132" s="469">
        <v>0</v>
      </c>
      <c r="G132" s="465"/>
      <c r="H132" s="842">
        <v>0</v>
      </c>
      <c r="I132" s="469">
        <v>0</v>
      </c>
      <c r="J132" s="465" t="s">
        <v>812</v>
      </c>
    </row>
    <row r="133" spans="1:12" ht="95.25" hidden="1" customHeight="1" x14ac:dyDescent="0.25">
      <c r="A133" s="480" t="s">
        <v>78</v>
      </c>
      <c r="B133" s="481" t="s">
        <v>537</v>
      </c>
      <c r="C133" s="467" t="s">
        <v>19</v>
      </c>
      <c r="D133" s="469">
        <v>0</v>
      </c>
      <c r="E133" s="842">
        <v>0</v>
      </c>
      <c r="F133" s="469">
        <v>0</v>
      </c>
      <c r="G133" s="465"/>
      <c r="H133" s="842">
        <v>0</v>
      </c>
      <c r="I133" s="469">
        <v>0</v>
      </c>
      <c r="J133" s="465" t="s">
        <v>812</v>
      </c>
      <c r="L133" s="82"/>
    </row>
    <row r="134" spans="1:12" ht="6" hidden="1" customHeight="1" x14ac:dyDescent="0.25">
      <c r="A134" s="480" t="s">
        <v>247</v>
      </c>
      <c r="B134" s="481" t="s">
        <v>473</v>
      </c>
      <c r="C134" s="467" t="s">
        <v>19</v>
      </c>
      <c r="D134" s="469">
        <v>0</v>
      </c>
      <c r="E134" s="842">
        <v>0</v>
      </c>
      <c r="F134" s="469">
        <v>0</v>
      </c>
      <c r="G134" s="465"/>
      <c r="H134" s="842">
        <v>0</v>
      </c>
      <c r="I134" s="469">
        <v>0</v>
      </c>
      <c r="J134" s="465" t="s">
        <v>812</v>
      </c>
    </row>
    <row r="135" spans="1:12" ht="28.5" customHeight="1" x14ac:dyDescent="0.25">
      <c r="A135" s="3278" t="s">
        <v>314</v>
      </c>
      <c r="B135" s="3279" t="s">
        <v>1293</v>
      </c>
      <c r="C135" s="2067" t="s">
        <v>15</v>
      </c>
      <c r="D135" s="1923">
        <f>D136</f>
        <v>57478.927000000003</v>
      </c>
      <c r="E135" s="1887">
        <f>E136</f>
        <v>56610.489000000001</v>
      </c>
      <c r="F135" s="1923">
        <f t="shared" ref="F135:F142" si="15">E135/D135*100</f>
        <v>98.489119325418159</v>
      </c>
      <c r="G135" s="3234"/>
      <c r="H135" s="1887">
        <f>H136</f>
        <v>56610.489000000001</v>
      </c>
      <c r="I135" s="1923">
        <f t="shared" ref="I135:I142" si="16">H135/D135*100</f>
        <v>98.489119325418159</v>
      </c>
      <c r="J135" s="3235"/>
    </row>
    <row r="136" spans="1:12" ht="139.5" customHeight="1" x14ac:dyDescent="0.25">
      <c r="A136" s="3278"/>
      <c r="B136" s="3279"/>
      <c r="C136" s="2067" t="s">
        <v>19</v>
      </c>
      <c r="D136" s="1923">
        <f>D138</f>
        <v>57478.927000000003</v>
      </c>
      <c r="E136" s="1887">
        <f>E137</f>
        <v>56610.489000000001</v>
      </c>
      <c r="F136" s="1923">
        <f t="shared" si="15"/>
        <v>98.489119325418159</v>
      </c>
      <c r="G136" s="3234"/>
      <c r="H136" s="1887">
        <f>H137</f>
        <v>56610.489000000001</v>
      </c>
      <c r="I136" s="1923">
        <f t="shared" si="16"/>
        <v>98.489119325418159</v>
      </c>
      <c r="J136" s="3235"/>
    </row>
    <row r="137" spans="1:12" ht="27" customHeight="1" x14ac:dyDescent="0.25">
      <c r="A137" s="3144" t="s">
        <v>116</v>
      </c>
      <c r="B137" s="3146" t="s">
        <v>1292</v>
      </c>
      <c r="C137" s="467" t="s">
        <v>15</v>
      </c>
      <c r="D137" s="1137">
        <f>D138</f>
        <v>57478.927000000003</v>
      </c>
      <c r="E137" s="1141">
        <f>E138</f>
        <v>56610.489000000001</v>
      </c>
      <c r="F137" s="153">
        <f t="shared" si="15"/>
        <v>98.489119325418159</v>
      </c>
      <c r="G137" s="3280" t="s">
        <v>1309</v>
      </c>
      <c r="H137" s="1136">
        <f>H138</f>
        <v>56610.489000000001</v>
      </c>
      <c r="I137" s="153">
        <f t="shared" si="16"/>
        <v>98.489119325418159</v>
      </c>
      <c r="J137" s="3177"/>
    </row>
    <row r="138" spans="1:12" ht="102" customHeight="1" x14ac:dyDescent="0.25">
      <c r="A138" s="3145"/>
      <c r="B138" s="3147"/>
      <c r="C138" s="470" t="s">
        <v>19</v>
      </c>
      <c r="D138" s="1140">
        <v>57478.927000000003</v>
      </c>
      <c r="E138" s="1143">
        <f>H138</f>
        <v>56610.489000000001</v>
      </c>
      <c r="F138" s="620">
        <f t="shared" si="15"/>
        <v>98.489119325418159</v>
      </c>
      <c r="G138" s="3281"/>
      <c r="H138" s="1138">
        <v>56610.489000000001</v>
      </c>
      <c r="I138" s="620">
        <f t="shared" si="16"/>
        <v>98.489119325418159</v>
      </c>
      <c r="J138" s="3179"/>
    </row>
    <row r="139" spans="1:12" ht="95.25" customHeight="1" x14ac:dyDescent="0.25">
      <c r="A139" s="487"/>
      <c r="B139" s="485" t="s">
        <v>91</v>
      </c>
      <c r="C139" s="486" t="s">
        <v>19</v>
      </c>
      <c r="D139" s="621">
        <f>D136</f>
        <v>57478.927000000003</v>
      </c>
      <c r="E139" s="845">
        <f>E136</f>
        <v>56610.489000000001</v>
      </c>
      <c r="F139" s="621">
        <f t="shared" si="15"/>
        <v>98.489119325418159</v>
      </c>
      <c r="G139" s="662"/>
      <c r="H139" s="845">
        <f>H136</f>
        <v>56610.489000000001</v>
      </c>
      <c r="I139" s="621">
        <f t="shared" si="16"/>
        <v>98.489119325418159</v>
      </c>
      <c r="J139" s="488"/>
    </row>
    <row r="140" spans="1:12" ht="30.75" customHeight="1" x14ac:dyDescent="0.25">
      <c r="A140" s="3261"/>
      <c r="B140" s="3262" t="s">
        <v>23</v>
      </c>
      <c r="C140" s="2063" t="s">
        <v>15</v>
      </c>
      <c r="D140" s="2064">
        <f>D141+D142</f>
        <v>1375338.8029999998</v>
      </c>
      <c r="E140" s="2065">
        <f>E141+E142</f>
        <v>1315391.395</v>
      </c>
      <c r="F140" s="1923">
        <f t="shared" si="15"/>
        <v>95.64126251151805</v>
      </c>
      <c r="G140" s="3263"/>
      <c r="H140" s="2065">
        <f>H141+H142</f>
        <v>1318146.6260000002</v>
      </c>
      <c r="I140" s="1923">
        <f t="shared" si="16"/>
        <v>95.841593585867898</v>
      </c>
      <c r="J140" s="3264"/>
    </row>
    <row r="141" spans="1:12" ht="78.75" customHeight="1" x14ac:dyDescent="0.25">
      <c r="A141" s="3261"/>
      <c r="B141" s="3262"/>
      <c r="C141" s="2063" t="s">
        <v>16</v>
      </c>
      <c r="D141" s="2064">
        <f>D18+D63</f>
        <v>133612</v>
      </c>
      <c r="E141" s="2065">
        <f>E18+E63</f>
        <v>128213.87999999999</v>
      </c>
      <c r="F141" s="1923">
        <f t="shared" si="15"/>
        <v>95.959853905337837</v>
      </c>
      <c r="G141" s="3263"/>
      <c r="H141" s="2065">
        <f>H18+H63</f>
        <v>128541.71999999999</v>
      </c>
      <c r="I141" s="1923">
        <f t="shared" si="16"/>
        <v>96.205221087926233</v>
      </c>
      <c r="J141" s="3264"/>
    </row>
    <row r="142" spans="1:12" ht="100.5" customHeight="1" x14ac:dyDescent="0.25">
      <c r="A142" s="3261"/>
      <c r="B142" s="3262"/>
      <c r="C142" s="2063" t="s">
        <v>19</v>
      </c>
      <c r="D142" s="2064">
        <f>D19+D126+D139</f>
        <v>1241726.8029999998</v>
      </c>
      <c r="E142" s="2065">
        <f>E19+E126+E139</f>
        <v>1187177.5150000001</v>
      </c>
      <c r="F142" s="1923">
        <f t="shared" si="15"/>
        <v>95.606981514113315</v>
      </c>
      <c r="G142" s="3263"/>
      <c r="H142" s="2065">
        <f>H19+H126+H136</f>
        <v>1189604.9060000002</v>
      </c>
      <c r="I142" s="1923">
        <f t="shared" si="16"/>
        <v>95.802466623570197</v>
      </c>
      <c r="J142" s="3264"/>
    </row>
    <row r="144" spans="1:12" x14ac:dyDescent="0.25">
      <c r="E144" s="1154"/>
    </row>
  </sheetData>
  <mergeCells count="151">
    <mergeCell ref="F79:F80"/>
    <mergeCell ref="H79:H80"/>
    <mergeCell ref="I79:I80"/>
    <mergeCell ref="G93:G94"/>
    <mergeCell ref="C79:C80"/>
    <mergeCell ref="J57:J59"/>
    <mergeCell ref="J91:J92"/>
    <mergeCell ref="J102:J103"/>
    <mergeCell ref="J93:J94"/>
    <mergeCell ref="G96:G97"/>
    <mergeCell ref="J96:J97"/>
    <mergeCell ref="G100:G101"/>
    <mergeCell ref="H58:H59"/>
    <mergeCell ref="I58:I59"/>
    <mergeCell ref="J76:J77"/>
    <mergeCell ref="G44:G45"/>
    <mergeCell ref="J47:J49"/>
    <mergeCell ref="J14:J15"/>
    <mergeCell ref="A32:J32"/>
    <mergeCell ref="A33:A34"/>
    <mergeCell ref="B33:B34"/>
    <mergeCell ref="G33:G34"/>
    <mergeCell ref="J33:J34"/>
    <mergeCell ref="B47:B49"/>
    <mergeCell ref="A47:A49"/>
    <mergeCell ref="J27:J28"/>
    <mergeCell ref="G47:G49"/>
    <mergeCell ref="A35:A36"/>
    <mergeCell ref="B35:B36"/>
    <mergeCell ref="G35:G36"/>
    <mergeCell ref="J35:J36"/>
    <mergeCell ref="J44:J45"/>
    <mergeCell ref="A40:A41"/>
    <mergeCell ref="B40:B41"/>
    <mergeCell ref="G40:G41"/>
    <mergeCell ref="J40:J41"/>
    <mergeCell ref="A44:A46"/>
    <mergeCell ref="B44:B46"/>
    <mergeCell ref="A2:J2"/>
    <mergeCell ref="A3:J3"/>
    <mergeCell ref="A4:J4"/>
    <mergeCell ref="A5:J5"/>
    <mergeCell ref="A8:J8"/>
    <mergeCell ref="A9:A11"/>
    <mergeCell ref="B9:B11"/>
    <mergeCell ref="G9:G11"/>
    <mergeCell ref="J9:J11"/>
    <mergeCell ref="A12:A13"/>
    <mergeCell ref="B12:B13"/>
    <mergeCell ref="J12:J13"/>
    <mergeCell ref="A24:A25"/>
    <mergeCell ref="B24:B25"/>
    <mergeCell ref="G24:G25"/>
    <mergeCell ref="J24:J25"/>
    <mergeCell ref="A20:A22"/>
    <mergeCell ref="A27:A28"/>
    <mergeCell ref="B27:B28"/>
    <mergeCell ref="B20:B22"/>
    <mergeCell ref="G20:G22"/>
    <mergeCell ref="J20:J22"/>
    <mergeCell ref="A17:A19"/>
    <mergeCell ref="B17:B19"/>
    <mergeCell ref="G17:G19"/>
    <mergeCell ref="J17:J19"/>
    <mergeCell ref="G12:G13"/>
    <mergeCell ref="B14:B15"/>
    <mergeCell ref="A14:A15"/>
    <mergeCell ref="G27:G28"/>
    <mergeCell ref="G14:G15"/>
    <mergeCell ref="G55:G56"/>
    <mergeCell ref="J55:J56"/>
    <mergeCell ref="J50:J52"/>
    <mergeCell ref="A50:A52"/>
    <mergeCell ref="B50:B52"/>
    <mergeCell ref="A53:A54"/>
    <mergeCell ref="B53:B54"/>
    <mergeCell ref="G53:G54"/>
    <mergeCell ref="J53:J54"/>
    <mergeCell ref="G50:G52"/>
    <mergeCell ref="B137:B138"/>
    <mergeCell ref="G137:G138"/>
    <mergeCell ref="J137:J138"/>
    <mergeCell ref="A42:A43"/>
    <mergeCell ref="B42:B43"/>
    <mergeCell ref="G42:G43"/>
    <mergeCell ref="J42:J43"/>
    <mergeCell ref="G88:G89"/>
    <mergeCell ref="A57:A59"/>
    <mergeCell ref="B57:B59"/>
    <mergeCell ref="C58:C59"/>
    <mergeCell ref="D58:D59"/>
    <mergeCell ref="E58:E59"/>
    <mergeCell ref="F58:F59"/>
    <mergeCell ref="G57:G59"/>
    <mergeCell ref="G64:G67"/>
    <mergeCell ref="G116:G118"/>
    <mergeCell ref="J116:J118"/>
    <mergeCell ref="G104:G105"/>
    <mergeCell ref="J104:J105"/>
    <mergeCell ref="C106:J106"/>
    <mergeCell ref="C107:J109"/>
    <mergeCell ref="A55:A56"/>
    <mergeCell ref="B55:B56"/>
    <mergeCell ref="A140:A142"/>
    <mergeCell ref="B140:B142"/>
    <mergeCell ref="G140:G142"/>
    <mergeCell ref="J140:J142"/>
    <mergeCell ref="A130:A131"/>
    <mergeCell ref="B130:B131"/>
    <mergeCell ref="G130:G131"/>
    <mergeCell ref="A137:A138"/>
    <mergeCell ref="G112:G114"/>
    <mergeCell ref="J112:J114"/>
    <mergeCell ref="G119:G121"/>
    <mergeCell ref="J119:J121"/>
    <mergeCell ref="A127:J127"/>
    <mergeCell ref="A128:A129"/>
    <mergeCell ref="B128:B129"/>
    <mergeCell ref="G128:G129"/>
    <mergeCell ref="J128:J129"/>
    <mergeCell ref="A62:A126"/>
    <mergeCell ref="J100:J101"/>
    <mergeCell ref="C110:J110"/>
    <mergeCell ref="C111:J111"/>
    <mergeCell ref="J130:J131"/>
    <mergeCell ref="A135:A136"/>
    <mergeCell ref="B135:B136"/>
    <mergeCell ref="G135:G136"/>
    <mergeCell ref="J135:J136"/>
    <mergeCell ref="J60:J61"/>
    <mergeCell ref="A60:A61"/>
    <mergeCell ref="B60:B61"/>
    <mergeCell ref="G60:G61"/>
    <mergeCell ref="J88:J89"/>
    <mergeCell ref="G62:G63"/>
    <mergeCell ref="J62:J63"/>
    <mergeCell ref="G78:G80"/>
    <mergeCell ref="J78:J80"/>
    <mergeCell ref="G76:G77"/>
    <mergeCell ref="G122:G125"/>
    <mergeCell ref="J122:J125"/>
    <mergeCell ref="J64:J67"/>
    <mergeCell ref="G68:G70"/>
    <mergeCell ref="J68:J70"/>
    <mergeCell ref="G71:G72"/>
    <mergeCell ref="J71:J72"/>
    <mergeCell ref="D79:D80"/>
    <mergeCell ref="E79:E80"/>
    <mergeCell ref="B62:B126"/>
    <mergeCell ref="G91:G92"/>
    <mergeCell ref="G102:G103"/>
  </mergeCells>
  <pageMargins left="0.39370078740157483" right="0.39370078740157483" top="0.70866141732283472" bottom="0.55118110236220474" header="0.31496062992125984" footer="0.19685039370078741"/>
  <pageSetup paperSize="9" scale="62" firstPageNumber="161" orientation="landscape" useFirstPageNumber="1" r:id="rId1"/>
  <headerFooter>
    <oddFooter>&amp;R&amp;"Times New Roman,обычный"&amp;14&amp;P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K166"/>
  <sheetViews>
    <sheetView view="pageBreakPreview" zoomScale="80" zoomScaleNormal="50" zoomScaleSheetLayoutView="80" zoomScalePageLayoutView="81" workbookViewId="0">
      <selection activeCell="E164" sqref="E164"/>
    </sheetView>
  </sheetViews>
  <sheetFormatPr defaultRowHeight="18" x14ac:dyDescent="0.25"/>
  <cols>
    <col min="1" max="1" width="8.7109375" style="27" customWidth="1"/>
    <col min="2" max="2" width="45.7109375" style="434" customWidth="1"/>
    <col min="3" max="3" width="13.5703125" style="434" customWidth="1"/>
    <col min="4" max="4" width="12" style="434" customWidth="1"/>
    <col min="5" max="5" width="18.7109375" style="434" customWidth="1"/>
    <col min="6" max="6" width="17.42578125" style="434" customWidth="1"/>
    <col min="7" max="7" width="16.140625" style="434" customWidth="1"/>
    <col min="8" max="8" width="39.7109375" style="85" customWidth="1"/>
    <col min="9" max="9" width="12.7109375" style="434" customWidth="1"/>
    <col min="10" max="10" width="26.42578125" style="85" customWidth="1"/>
    <col min="11" max="13" width="9.140625" style="434"/>
    <col min="14" max="14" width="14.7109375" style="434" bestFit="1" customWidth="1"/>
    <col min="15" max="256" width="9.140625" style="434"/>
    <col min="257" max="257" width="8.7109375" style="434" customWidth="1"/>
    <col min="258" max="258" width="45.7109375" style="434" customWidth="1"/>
    <col min="259" max="259" width="13.5703125" style="434" customWidth="1"/>
    <col min="260" max="260" width="13.42578125" style="434" customWidth="1"/>
    <col min="261" max="261" width="20.85546875" style="434" customWidth="1"/>
    <col min="262" max="263" width="16.140625" style="434" customWidth="1"/>
    <col min="264" max="264" width="35.7109375" style="434" customWidth="1"/>
    <col min="265" max="265" width="15.28515625" style="434" customWidth="1"/>
    <col min="266" max="266" width="34.5703125" style="434" customWidth="1"/>
    <col min="267" max="512" width="9.140625" style="434"/>
    <col min="513" max="513" width="8.7109375" style="434" customWidth="1"/>
    <col min="514" max="514" width="45.7109375" style="434" customWidth="1"/>
    <col min="515" max="515" width="13.5703125" style="434" customWidth="1"/>
    <col min="516" max="516" width="13.42578125" style="434" customWidth="1"/>
    <col min="517" max="517" width="20.85546875" style="434" customWidth="1"/>
    <col min="518" max="519" width="16.140625" style="434" customWidth="1"/>
    <col min="520" max="520" width="35.7109375" style="434" customWidth="1"/>
    <col min="521" max="521" width="15.28515625" style="434" customWidth="1"/>
    <col min="522" max="522" width="34.5703125" style="434" customWidth="1"/>
    <col min="523" max="768" width="9.140625" style="434"/>
    <col min="769" max="769" width="8.7109375" style="434" customWidth="1"/>
    <col min="770" max="770" width="45.7109375" style="434" customWidth="1"/>
    <col min="771" max="771" width="13.5703125" style="434" customWidth="1"/>
    <col min="772" max="772" width="13.42578125" style="434" customWidth="1"/>
    <col min="773" max="773" width="20.85546875" style="434" customWidth="1"/>
    <col min="774" max="775" width="16.140625" style="434" customWidth="1"/>
    <col min="776" max="776" width="35.7109375" style="434" customWidth="1"/>
    <col min="777" max="777" width="15.28515625" style="434" customWidth="1"/>
    <col min="778" max="778" width="34.5703125" style="434" customWidth="1"/>
    <col min="779" max="1024" width="9.140625" style="434"/>
    <col min="1025" max="1025" width="8.7109375" style="434" customWidth="1"/>
    <col min="1026" max="1026" width="45.7109375" style="434" customWidth="1"/>
    <col min="1027" max="1027" width="13.5703125" style="434" customWidth="1"/>
    <col min="1028" max="1028" width="13.42578125" style="434" customWidth="1"/>
    <col min="1029" max="1029" width="20.85546875" style="434" customWidth="1"/>
    <col min="1030" max="1031" width="16.140625" style="434" customWidth="1"/>
    <col min="1032" max="1032" width="35.7109375" style="434" customWidth="1"/>
    <col min="1033" max="1033" width="15.28515625" style="434" customWidth="1"/>
    <col min="1034" max="1034" width="34.5703125" style="434" customWidth="1"/>
    <col min="1035" max="1280" width="9.140625" style="434"/>
    <col min="1281" max="1281" width="8.7109375" style="434" customWidth="1"/>
    <col min="1282" max="1282" width="45.7109375" style="434" customWidth="1"/>
    <col min="1283" max="1283" width="13.5703125" style="434" customWidth="1"/>
    <col min="1284" max="1284" width="13.42578125" style="434" customWidth="1"/>
    <col min="1285" max="1285" width="20.85546875" style="434" customWidth="1"/>
    <col min="1286" max="1287" width="16.140625" style="434" customWidth="1"/>
    <col min="1288" max="1288" width="35.7109375" style="434" customWidth="1"/>
    <col min="1289" max="1289" width="15.28515625" style="434" customWidth="1"/>
    <col min="1290" max="1290" width="34.5703125" style="434" customWidth="1"/>
    <col min="1291" max="1536" width="9.140625" style="434"/>
    <col min="1537" max="1537" width="8.7109375" style="434" customWidth="1"/>
    <col min="1538" max="1538" width="45.7109375" style="434" customWidth="1"/>
    <col min="1539" max="1539" width="13.5703125" style="434" customWidth="1"/>
    <col min="1540" max="1540" width="13.42578125" style="434" customWidth="1"/>
    <col min="1541" max="1541" width="20.85546875" style="434" customWidth="1"/>
    <col min="1542" max="1543" width="16.140625" style="434" customWidth="1"/>
    <col min="1544" max="1544" width="35.7109375" style="434" customWidth="1"/>
    <col min="1545" max="1545" width="15.28515625" style="434" customWidth="1"/>
    <col min="1546" max="1546" width="34.5703125" style="434" customWidth="1"/>
    <col min="1547" max="1792" width="9.140625" style="434"/>
    <col min="1793" max="1793" width="8.7109375" style="434" customWidth="1"/>
    <col min="1794" max="1794" width="45.7109375" style="434" customWidth="1"/>
    <col min="1795" max="1795" width="13.5703125" style="434" customWidth="1"/>
    <col min="1796" max="1796" width="13.42578125" style="434" customWidth="1"/>
    <col min="1797" max="1797" width="20.85546875" style="434" customWidth="1"/>
    <col min="1798" max="1799" width="16.140625" style="434" customWidth="1"/>
    <col min="1800" max="1800" width="35.7109375" style="434" customWidth="1"/>
    <col min="1801" max="1801" width="15.28515625" style="434" customWidth="1"/>
    <col min="1802" max="1802" width="34.5703125" style="434" customWidth="1"/>
    <col min="1803" max="2048" width="9.140625" style="434"/>
    <col min="2049" max="2049" width="8.7109375" style="434" customWidth="1"/>
    <col min="2050" max="2050" width="45.7109375" style="434" customWidth="1"/>
    <col min="2051" max="2051" width="13.5703125" style="434" customWidth="1"/>
    <col min="2052" max="2052" width="13.42578125" style="434" customWidth="1"/>
    <col min="2053" max="2053" width="20.85546875" style="434" customWidth="1"/>
    <col min="2054" max="2055" width="16.140625" style="434" customWidth="1"/>
    <col min="2056" max="2056" width="35.7109375" style="434" customWidth="1"/>
    <col min="2057" max="2057" width="15.28515625" style="434" customWidth="1"/>
    <col min="2058" max="2058" width="34.5703125" style="434" customWidth="1"/>
    <col min="2059" max="2304" width="9.140625" style="434"/>
    <col min="2305" max="2305" width="8.7109375" style="434" customWidth="1"/>
    <col min="2306" max="2306" width="45.7109375" style="434" customWidth="1"/>
    <col min="2307" max="2307" width="13.5703125" style="434" customWidth="1"/>
    <col min="2308" max="2308" width="13.42578125" style="434" customWidth="1"/>
    <col min="2309" max="2309" width="20.85546875" style="434" customWidth="1"/>
    <col min="2310" max="2311" width="16.140625" style="434" customWidth="1"/>
    <col min="2312" max="2312" width="35.7109375" style="434" customWidth="1"/>
    <col min="2313" max="2313" width="15.28515625" style="434" customWidth="1"/>
    <col min="2314" max="2314" width="34.5703125" style="434" customWidth="1"/>
    <col min="2315" max="2560" width="9.140625" style="434"/>
    <col min="2561" max="2561" width="8.7109375" style="434" customWidth="1"/>
    <col min="2562" max="2562" width="45.7109375" style="434" customWidth="1"/>
    <col min="2563" max="2563" width="13.5703125" style="434" customWidth="1"/>
    <col min="2564" max="2564" width="13.42578125" style="434" customWidth="1"/>
    <col min="2565" max="2565" width="20.85546875" style="434" customWidth="1"/>
    <col min="2566" max="2567" width="16.140625" style="434" customWidth="1"/>
    <col min="2568" max="2568" width="35.7109375" style="434" customWidth="1"/>
    <col min="2569" max="2569" width="15.28515625" style="434" customWidth="1"/>
    <col min="2570" max="2570" width="34.5703125" style="434" customWidth="1"/>
    <col min="2571" max="2816" width="9.140625" style="434"/>
    <col min="2817" max="2817" width="8.7109375" style="434" customWidth="1"/>
    <col min="2818" max="2818" width="45.7109375" style="434" customWidth="1"/>
    <col min="2819" max="2819" width="13.5703125" style="434" customWidth="1"/>
    <col min="2820" max="2820" width="13.42578125" style="434" customWidth="1"/>
    <col min="2821" max="2821" width="20.85546875" style="434" customWidth="1"/>
    <col min="2822" max="2823" width="16.140625" style="434" customWidth="1"/>
    <col min="2824" max="2824" width="35.7109375" style="434" customWidth="1"/>
    <col min="2825" max="2825" width="15.28515625" style="434" customWidth="1"/>
    <col min="2826" max="2826" width="34.5703125" style="434" customWidth="1"/>
    <col min="2827" max="3072" width="9.140625" style="434"/>
    <col min="3073" max="3073" width="8.7109375" style="434" customWidth="1"/>
    <col min="3074" max="3074" width="45.7109375" style="434" customWidth="1"/>
    <col min="3075" max="3075" width="13.5703125" style="434" customWidth="1"/>
    <col min="3076" max="3076" width="13.42578125" style="434" customWidth="1"/>
    <col min="3077" max="3077" width="20.85546875" style="434" customWidth="1"/>
    <col min="3078" max="3079" width="16.140625" style="434" customWidth="1"/>
    <col min="3080" max="3080" width="35.7109375" style="434" customWidth="1"/>
    <col min="3081" max="3081" width="15.28515625" style="434" customWidth="1"/>
    <col min="3082" max="3082" width="34.5703125" style="434" customWidth="1"/>
    <col min="3083" max="3328" width="9.140625" style="434"/>
    <col min="3329" max="3329" width="8.7109375" style="434" customWidth="1"/>
    <col min="3330" max="3330" width="45.7109375" style="434" customWidth="1"/>
    <col min="3331" max="3331" width="13.5703125" style="434" customWidth="1"/>
    <col min="3332" max="3332" width="13.42578125" style="434" customWidth="1"/>
    <col min="3333" max="3333" width="20.85546875" style="434" customWidth="1"/>
    <col min="3334" max="3335" width="16.140625" style="434" customWidth="1"/>
    <col min="3336" max="3336" width="35.7109375" style="434" customWidth="1"/>
    <col min="3337" max="3337" width="15.28515625" style="434" customWidth="1"/>
    <col min="3338" max="3338" width="34.5703125" style="434" customWidth="1"/>
    <col min="3339" max="3584" width="9.140625" style="434"/>
    <col min="3585" max="3585" width="8.7109375" style="434" customWidth="1"/>
    <col min="3586" max="3586" width="45.7109375" style="434" customWidth="1"/>
    <col min="3587" max="3587" width="13.5703125" style="434" customWidth="1"/>
    <col min="3588" max="3588" width="13.42578125" style="434" customWidth="1"/>
    <col min="3589" max="3589" width="20.85546875" style="434" customWidth="1"/>
    <col min="3590" max="3591" width="16.140625" style="434" customWidth="1"/>
    <col min="3592" max="3592" width="35.7109375" style="434" customWidth="1"/>
    <col min="3593" max="3593" width="15.28515625" style="434" customWidth="1"/>
    <col min="3594" max="3594" width="34.5703125" style="434" customWidth="1"/>
    <col min="3595" max="3840" width="9.140625" style="434"/>
    <col min="3841" max="3841" width="8.7109375" style="434" customWidth="1"/>
    <col min="3842" max="3842" width="45.7109375" style="434" customWidth="1"/>
    <col min="3843" max="3843" width="13.5703125" style="434" customWidth="1"/>
    <col min="3844" max="3844" width="13.42578125" style="434" customWidth="1"/>
    <col min="3845" max="3845" width="20.85546875" style="434" customWidth="1"/>
    <col min="3846" max="3847" width="16.140625" style="434" customWidth="1"/>
    <col min="3848" max="3848" width="35.7109375" style="434" customWidth="1"/>
    <col min="3849" max="3849" width="15.28515625" style="434" customWidth="1"/>
    <col min="3850" max="3850" width="34.5703125" style="434" customWidth="1"/>
    <col min="3851" max="4096" width="9.140625" style="434"/>
    <col min="4097" max="4097" width="8.7109375" style="434" customWidth="1"/>
    <col min="4098" max="4098" width="45.7109375" style="434" customWidth="1"/>
    <col min="4099" max="4099" width="13.5703125" style="434" customWidth="1"/>
    <col min="4100" max="4100" width="13.42578125" style="434" customWidth="1"/>
    <col min="4101" max="4101" width="20.85546875" style="434" customWidth="1"/>
    <col min="4102" max="4103" width="16.140625" style="434" customWidth="1"/>
    <col min="4104" max="4104" width="35.7109375" style="434" customWidth="1"/>
    <col min="4105" max="4105" width="15.28515625" style="434" customWidth="1"/>
    <col min="4106" max="4106" width="34.5703125" style="434" customWidth="1"/>
    <col min="4107" max="4352" width="9.140625" style="434"/>
    <col min="4353" max="4353" width="8.7109375" style="434" customWidth="1"/>
    <col min="4354" max="4354" width="45.7109375" style="434" customWidth="1"/>
    <col min="4355" max="4355" width="13.5703125" style="434" customWidth="1"/>
    <col min="4356" max="4356" width="13.42578125" style="434" customWidth="1"/>
    <col min="4357" max="4357" width="20.85546875" style="434" customWidth="1"/>
    <col min="4358" max="4359" width="16.140625" style="434" customWidth="1"/>
    <col min="4360" max="4360" width="35.7109375" style="434" customWidth="1"/>
    <col min="4361" max="4361" width="15.28515625" style="434" customWidth="1"/>
    <col min="4362" max="4362" width="34.5703125" style="434" customWidth="1"/>
    <col min="4363" max="4608" width="9.140625" style="434"/>
    <col min="4609" max="4609" width="8.7109375" style="434" customWidth="1"/>
    <col min="4610" max="4610" width="45.7109375" style="434" customWidth="1"/>
    <col min="4611" max="4611" width="13.5703125" style="434" customWidth="1"/>
    <col min="4612" max="4612" width="13.42578125" style="434" customWidth="1"/>
    <col min="4613" max="4613" width="20.85546875" style="434" customWidth="1"/>
    <col min="4614" max="4615" width="16.140625" style="434" customWidth="1"/>
    <col min="4616" max="4616" width="35.7109375" style="434" customWidth="1"/>
    <col min="4617" max="4617" width="15.28515625" style="434" customWidth="1"/>
    <col min="4618" max="4618" width="34.5703125" style="434" customWidth="1"/>
    <col min="4619" max="4864" width="9.140625" style="434"/>
    <col min="4865" max="4865" width="8.7109375" style="434" customWidth="1"/>
    <col min="4866" max="4866" width="45.7109375" style="434" customWidth="1"/>
    <col min="4867" max="4867" width="13.5703125" style="434" customWidth="1"/>
    <col min="4868" max="4868" width="13.42578125" style="434" customWidth="1"/>
    <col min="4869" max="4869" width="20.85546875" style="434" customWidth="1"/>
    <col min="4870" max="4871" width="16.140625" style="434" customWidth="1"/>
    <col min="4872" max="4872" width="35.7109375" style="434" customWidth="1"/>
    <col min="4873" max="4873" width="15.28515625" style="434" customWidth="1"/>
    <col min="4874" max="4874" width="34.5703125" style="434" customWidth="1"/>
    <col min="4875" max="5120" width="9.140625" style="434"/>
    <col min="5121" max="5121" width="8.7109375" style="434" customWidth="1"/>
    <col min="5122" max="5122" width="45.7109375" style="434" customWidth="1"/>
    <col min="5123" max="5123" width="13.5703125" style="434" customWidth="1"/>
    <col min="5124" max="5124" width="13.42578125" style="434" customWidth="1"/>
    <col min="5125" max="5125" width="20.85546875" style="434" customWidth="1"/>
    <col min="5126" max="5127" width="16.140625" style="434" customWidth="1"/>
    <col min="5128" max="5128" width="35.7109375" style="434" customWidth="1"/>
    <col min="5129" max="5129" width="15.28515625" style="434" customWidth="1"/>
    <col min="5130" max="5130" width="34.5703125" style="434" customWidth="1"/>
    <col min="5131" max="5376" width="9.140625" style="434"/>
    <col min="5377" max="5377" width="8.7109375" style="434" customWidth="1"/>
    <col min="5378" max="5378" width="45.7109375" style="434" customWidth="1"/>
    <col min="5379" max="5379" width="13.5703125" style="434" customWidth="1"/>
    <col min="5380" max="5380" width="13.42578125" style="434" customWidth="1"/>
    <col min="5381" max="5381" width="20.85546875" style="434" customWidth="1"/>
    <col min="5382" max="5383" width="16.140625" style="434" customWidth="1"/>
    <col min="5384" max="5384" width="35.7109375" style="434" customWidth="1"/>
    <col min="5385" max="5385" width="15.28515625" style="434" customWidth="1"/>
    <col min="5386" max="5386" width="34.5703125" style="434" customWidth="1"/>
    <col min="5387" max="5632" width="9.140625" style="434"/>
    <col min="5633" max="5633" width="8.7109375" style="434" customWidth="1"/>
    <col min="5634" max="5634" width="45.7109375" style="434" customWidth="1"/>
    <col min="5635" max="5635" width="13.5703125" style="434" customWidth="1"/>
    <col min="5636" max="5636" width="13.42578125" style="434" customWidth="1"/>
    <col min="5637" max="5637" width="20.85546875" style="434" customWidth="1"/>
    <col min="5638" max="5639" width="16.140625" style="434" customWidth="1"/>
    <col min="5640" max="5640" width="35.7109375" style="434" customWidth="1"/>
    <col min="5641" max="5641" width="15.28515625" style="434" customWidth="1"/>
    <col min="5642" max="5642" width="34.5703125" style="434" customWidth="1"/>
    <col min="5643" max="5888" width="9.140625" style="434"/>
    <col min="5889" max="5889" width="8.7109375" style="434" customWidth="1"/>
    <col min="5890" max="5890" width="45.7109375" style="434" customWidth="1"/>
    <col min="5891" max="5891" width="13.5703125" style="434" customWidth="1"/>
    <col min="5892" max="5892" width="13.42578125" style="434" customWidth="1"/>
    <col min="5893" max="5893" width="20.85546875" style="434" customWidth="1"/>
    <col min="5894" max="5895" width="16.140625" style="434" customWidth="1"/>
    <col min="5896" max="5896" width="35.7109375" style="434" customWidth="1"/>
    <col min="5897" max="5897" width="15.28515625" style="434" customWidth="1"/>
    <col min="5898" max="5898" width="34.5703125" style="434" customWidth="1"/>
    <col min="5899" max="6144" width="9.140625" style="434"/>
    <col min="6145" max="6145" width="8.7109375" style="434" customWidth="1"/>
    <col min="6146" max="6146" width="45.7109375" style="434" customWidth="1"/>
    <col min="6147" max="6147" width="13.5703125" style="434" customWidth="1"/>
    <col min="6148" max="6148" width="13.42578125" style="434" customWidth="1"/>
    <col min="6149" max="6149" width="20.85546875" style="434" customWidth="1"/>
    <col min="6150" max="6151" width="16.140625" style="434" customWidth="1"/>
    <col min="6152" max="6152" width="35.7109375" style="434" customWidth="1"/>
    <col min="6153" max="6153" width="15.28515625" style="434" customWidth="1"/>
    <col min="6154" max="6154" width="34.5703125" style="434" customWidth="1"/>
    <col min="6155" max="6400" width="9.140625" style="434"/>
    <col min="6401" max="6401" width="8.7109375" style="434" customWidth="1"/>
    <col min="6402" max="6402" width="45.7109375" style="434" customWidth="1"/>
    <col min="6403" max="6403" width="13.5703125" style="434" customWidth="1"/>
    <col min="6404" max="6404" width="13.42578125" style="434" customWidth="1"/>
    <col min="6405" max="6405" width="20.85546875" style="434" customWidth="1"/>
    <col min="6406" max="6407" width="16.140625" style="434" customWidth="1"/>
    <col min="6408" max="6408" width="35.7109375" style="434" customWidth="1"/>
    <col min="6409" max="6409" width="15.28515625" style="434" customWidth="1"/>
    <col min="6410" max="6410" width="34.5703125" style="434" customWidth="1"/>
    <col min="6411" max="6656" width="9.140625" style="434"/>
    <col min="6657" max="6657" width="8.7109375" style="434" customWidth="1"/>
    <col min="6658" max="6658" width="45.7109375" style="434" customWidth="1"/>
    <col min="6659" max="6659" width="13.5703125" style="434" customWidth="1"/>
    <col min="6660" max="6660" width="13.42578125" style="434" customWidth="1"/>
    <col min="6661" max="6661" width="20.85546875" style="434" customWidth="1"/>
    <col min="6662" max="6663" width="16.140625" style="434" customWidth="1"/>
    <col min="6664" max="6664" width="35.7109375" style="434" customWidth="1"/>
    <col min="6665" max="6665" width="15.28515625" style="434" customWidth="1"/>
    <col min="6666" max="6666" width="34.5703125" style="434" customWidth="1"/>
    <col min="6667" max="6912" width="9.140625" style="434"/>
    <col min="6913" max="6913" width="8.7109375" style="434" customWidth="1"/>
    <col min="6914" max="6914" width="45.7109375" style="434" customWidth="1"/>
    <col min="6915" max="6915" width="13.5703125" style="434" customWidth="1"/>
    <col min="6916" max="6916" width="13.42578125" style="434" customWidth="1"/>
    <col min="6917" max="6917" width="20.85546875" style="434" customWidth="1"/>
    <col min="6918" max="6919" width="16.140625" style="434" customWidth="1"/>
    <col min="6920" max="6920" width="35.7109375" style="434" customWidth="1"/>
    <col min="6921" max="6921" width="15.28515625" style="434" customWidth="1"/>
    <col min="6922" max="6922" width="34.5703125" style="434" customWidth="1"/>
    <col min="6923" max="7168" width="9.140625" style="434"/>
    <col min="7169" max="7169" width="8.7109375" style="434" customWidth="1"/>
    <col min="7170" max="7170" width="45.7109375" style="434" customWidth="1"/>
    <col min="7171" max="7171" width="13.5703125" style="434" customWidth="1"/>
    <col min="7172" max="7172" width="13.42578125" style="434" customWidth="1"/>
    <col min="7173" max="7173" width="20.85546875" style="434" customWidth="1"/>
    <col min="7174" max="7175" width="16.140625" style="434" customWidth="1"/>
    <col min="7176" max="7176" width="35.7109375" style="434" customWidth="1"/>
    <col min="7177" max="7177" width="15.28515625" style="434" customWidth="1"/>
    <col min="7178" max="7178" width="34.5703125" style="434" customWidth="1"/>
    <col min="7179" max="7424" width="9.140625" style="434"/>
    <col min="7425" max="7425" width="8.7109375" style="434" customWidth="1"/>
    <col min="7426" max="7426" width="45.7109375" style="434" customWidth="1"/>
    <col min="7427" max="7427" width="13.5703125" style="434" customWidth="1"/>
    <col min="7428" max="7428" width="13.42578125" style="434" customWidth="1"/>
    <col min="7429" max="7429" width="20.85546875" style="434" customWidth="1"/>
    <col min="7430" max="7431" width="16.140625" style="434" customWidth="1"/>
    <col min="7432" max="7432" width="35.7109375" style="434" customWidth="1"/>
    <col min="7433" max="7433" width="15.28515625" style="434" customWidth="1"/>
    <col min="7434" max="7434" width="34.5703125" style="434" customWidth="1"/>
    <col min="7435" max="7680" width="9.140625" style="434"/>
    <col min="7681" max="7681" width="8.7109375" style="434" customWidth="1"/>
    <col min="7682" max="7682" width="45.7109375" style="434" customWidth="1"/>
    <col min="7683" max="7683" width="13.5703125" style="434" customWidth="1"/>
    <col min="7684" max="7684" width="13.42578125" style="434" customWidth="1"/>
    <col min="7685" max="7685" width="20.85546875" style="434" customWidth="1"/>
    <col min="7686" max="7687" width="16.140625" style="434" customWidth="1"/>
    <col min="7688" max="7688" width="35.7109375" style="434" customWidth="1"/>
    <col min="7689" max="7689" width="15.28515625" style="434" customWidth="1"/>
    <col min="7690" max="7690" width="34.5703125" style="434" customWidth="1"/>
    <col min="7691" max="7936" width="9.140625" style="434"/>
    <col min="7937" max="7937" width="8.7109375" style="434" customWidth="1"/>
    <col min="7938" max="7938" width="45.7109375" style="434" customWidth="1"/>
    <col min="7939" max="7939" width="13.5703125" style="434" customWidth="1"/>
    <col min="7940" max="7940" width="13.42578125" style="434" customWidth="1"/>
    <col min="7941" max="7941" width="20.85546875" style="434" customWidth="1"/>
    <col min="7942" max="7943" width="16.140625" style="434" customWidth="1"/>
    <col min="7944" max="7944" width="35.7109375" style="434" customWidth="1"/>
    <col min="7945" max="7945" width="15.28515625" style="434" customWidth="1"/>
    <col min="7946" max="7946" width="34.5703125" style="434" customWidth="1"/>
    <col min="7947" max="8192" width="9.140625" style="434"/>
    <col min="8193" max="8193" width="8.7109375" style="434" customWidth="1"/>
    <col min="8194" max="8194" width="45.7109375" style="434" customWidth="1"/>
    <col min="8195" max="8195" width="13.5703125" style="434" customWidth="1"/>
    <col min="8196" max="8196" width="13.42578125" style="434" customWidth="1"/>
    <col min="8197" max="8197" width="20.85546875" style="434" customWidth="1"/>
    <col min="8198" max="8199" width="16.140625" style="434" customWidth="1"/>
    <col min="8200" max="8200" width="35.7109375" style="434" customWidth="1"/>
    <col min="8201" max="8201" width="15.28515625" style="434" customWidth="1"/>
    <col min="8202" max="8202" width="34.5703125" style="434" customWidth="1"/>
    <col min="8203" max="8448" width="9.140625" style="434"/>
    <col min="8449" max="8449" width="8.7109375" style="434" customWidth="1"/>
    <col min="8450" max="8450" width="45.7109375" style="434" customWidth="1"/>
    <col min="8451" max="8451" width="13.5703125" style="434" customWidth="1"/>
    <col min="8452" max="8452" width="13.42578125" style="434" customWidth="1"/>
    <col min="8453" max="8453" width="20.85546875" style="434" customWidth="1"/>
    <col min="8454" max="8455" width="16.140625" style="434" customWidth="1"/>
    <col min="8456" max="8456" width="35.7109375" style="434" customWidth="1"/>
    <col min="8457" max="8457" width="15.28515625" style="434" customWidth="1"/>
    <col min="8458" max="8458" width="34.5703125" style="434" customWidth="1"/>
    <col min="8459" max="8704" width="9.140625" style="434"/>
    <col min="8705" max="8705" width="8.7109375" style="434" customWidth="1"/>
    <col min="8706" max="8706" width="45.7109375" style="434" customWidth="1"/>
    <col min="8707" max="8707" width="13.5703125" style="434" customWidth="1"/>
    <col min="8708" max="8708" width="13.42578125" style="434" customWidth="1"/>
    <col min="8709" max="8709" width="20.85546875" style="434" customWidth="1"/>
    <col min="8710" max="8711" width="16.140625" style="434" customWidth="1"/>
    <col min="8712" max="8712" width="35.7109375" style="434" customWidth="1"/>
    <col min="8713" max="8713" width="15.28515625" style="434" customWidth="1"/>
    <col min="8714" max="8714" width="34.5703125" style="434" customWidth="1"/>
    <col min="8715" max="8960" width="9.140625" style="434"/>
    <col min="8961" max="8961" width="8.7109375" style="434" customWidth="1"/>
    <col min="8962" max="8962" width="45.7109375" style="434" customWidth="1"/>
    <col min="8963" max="8963" width="13.5703125" style="434" customWidth="1"/>
    <col min="8964" max="8964" width="13.42578125" style="434" customWidth="1"/>
    <col min="8965" max="8965" width="20.85546875" style="434" customWidth="1"/>
    <col min="8966" max="8967" width="16.140625" style="434" customWidth="1"/>
    <col min="8968" max="8968" width="35.7109375" style="434" customWidth="1"/>
    <col min="8969" max="8969" width="15.28515625" style="434" customWidth="1"/>
    <col min="8970" max="8970" width="34.5703125" style="434" customWidth="1"/>
    <col min="8971" max="9216" width="9.140625" style="434"/>
    <col min="9217" max="9217" width="8.7109375" style="434" customWidth="1"/>
    <col min="9218" max="9218" width="45.7109375" style="434" customWidth="1"/>
    <col min="9219" max="9219" width="13.5703125" style="434" customWidth="1"/>
    <col min="9220" max="9220" width="13.42578125" style="434" customWidth="1"/>
    <col min="9221" max="9221" width="20.85546875" style="434" customWidth="1"/>
    <col min="9222" max="9223" width="16.140625" style="434" customWidth="1"/>
    <col min="9224" max="9224" width="35.7109375" style="434" customWidth="1"/>
    <col min="9225" max="9225" width="15.28515625" style="434" customWidth="1"/>
    <col min="9226" max="9226" width="34.5703125" style="434" customWidth="1"/>
    <col min="9227" max="9472" width="9.140625" style="434"/>
    <col min="9473" max="9473" width="8.7109375" style="434" customWidth="1"/>
    <col min="9474" max="9474" width="45.7109375" style="434" customWidth="1"/>
    <col min="9475" max="9475" width="13.5703125" style="434" customWidth="1"/>
    <col min="9476" max="9476" width="13.42578125" style="434" customWidth="1"/>
    <col min="9477" max="9477" width="20.85546875" style="434" customWidth="1"/>
    <col min="9478" max="9479" width="16.140625" style="434" customWidth="1"/>
    <col min="9480" max="9480" width="35.7109375" style="434" customWidth="1"/>
    <col min="9481" max="9481" width="15.28515625" style="434" customWidth="1"/>
    <col min="9482" max="9482" width="34.5703125" style="434" customWidth="1"/>
    <col min="9483" max="9728" width="9.140625" style="434"/>
    <col min="9729" max="9729" width="8.7109375" style="434" customWidth="1"/>
    <col min="9730" max="9730" width="45.7109375" style="434" customWidth="1"/>
    <col min="9731" max="9731" width="13.5703125" style="434" customWidth="1"/>
    <col min="9732" max="9732" width="13.42578125" style="434" customWidth="1"/>
    <col min="9733" max="9733" width="20.85546875" style="434" customWidth="1"/>
    <col min="9734" max="9735" width="16.140625" style="434" customWidth="1"/>
    <col min="9736" max="9736" width="35.7109375" style="434" customWidth="1"/>
    <col min="9737" max="9737" width="15.28515625" style="434" customWidth="1"/>
    <col min="9738" max="9738" width="34.5703125" style="434" customWidth="1"/>
    <col min="9739" max="9984" width="9.140625" style="434"/>
    <col min="9985" max="9985" width="8.7109375" style="434" customWidth="1"/>
    <col min="9986" max="9986" width="45.7109375" style="434" customWidth="1"/>
    <col min="9987" max="9987" width="13.5703125" style="434" customWidth="1"/>
    <col min="9988" max="9988" width="13.42578125" style="434" customWidth="1"/>
    <col min="9989" max="9989" width="20.85546875" style="434" customWidth="1"/>
    <col min="9990" max="9991" width="16.140625" style="434" customWidth="1"/>
    <col min="9992" max="9992" width="35.7109375" style="434" customWidth="1"/>
    <col min="9993" max="9993" width="15.28515625" style="434" customWidth="1"/>
    <col min="9994" max="9994" width="34.5703125" style="434" customWidth="1"/>
    <col min="9995" max="10240" width="9.140625" style="434"/>
    <col min="10241" max="10241" width="8.7109375" style="434" customWidth="1"/>
    <col min="10242" max="10242" width="45.7109375" style="434" customWidth="1"/>
    <col min="10243" max="10243" width="13.5703125" style="434" customWidth="1"/>
    <col min="10244" max="10244" width="13.42578125" style="434" customWidth="1"/>
    <col min="10245" max="10245" width="20.85546875" style="434" customWidth="1"/>
    <col min="10246" max="10247" width="16.140625" style="434" customWidth="1"/>
    <col min="10248" max="10248" width="35.7109375" style="434" customWidth="1"/>
    <col min="10249" max="10249" width="15.28515625" style="434" customWidth="1"/>
    <col min="10250" max="10250" width="34.5703125" style="434" customWidth="1"/>
    <col min="10251" max="10496" width="9.140625" style="434"/>
    <col min="10497" max="10497" width="8.7109375" style="434" customWidth="1"/>
    <col min="10498" max="10498" width="45.7109375" style="434" customWidth="1"/>
    <col min="10499" max="10499" width="13.5703125" style="434" customWidth="1"/>
    <col min="10500" max="10500" width="13.42578125" style="434" customWidth="1"/>
    <col min="10501" max="10501" width="20.85546875" style="434" customWidth="1"/>
    <col min="10502" max="10503" width="16.140625" style="434" customWidth="1"/>
    <col min="10504" max="10504" width="35.7109375" style="434" customWidth="1"/>
    <col min="10505" max="10505" width="15.28515625" style="434" customWidth="1"/>
    <col min="10506" max="10506" width="34.5703125" style="434" customWidth="1"/>
    <col min="10507" max="10752" width="9.140625" style="434"/>
    <col min="10753" max="10753" width="8.7109375" style="434" customWidth="1"/>
    <col min="10754" max="10754" width="45.7109375" style="434" customWidth="1"/>
    <col min="10755" max="10755" width="13.5703125" style="434" customWidth="1"/>
    <col min="10756" max="10756" width="13.42578125" style="434" customWidth="1"/>
    <col min="10757" max="10757" width="20.85546875" style="434" customWidth="1"/>
    <col min="10758" max="10759" width="16.140625" style="434" customWidth="1"/>
    <col min="10760" max="10760" width="35.7109375" style="434" customWidth="1"/>
    <col min="10761" max="10761" width="15.28515625" style="434" customWidth="1"/>
    <col min="10762" max="10762" width="34.5703125" style="434" customWidth="1"/>
    <col min="10763" max="11008" width="9.140625" style="434"/>
    <col min="11009" max="11009" width="8.7109375" style="434" customWidth="1"/>
    <col min="11010" max="11010" width="45.7109375" style="434" customWidth="1"/>
    <col min="11011" max="11011" width="13.5703125" style="434" customWidth="1"/>
    <col min="11012" max="11012" width="13.42578125" style="434" customWidth="1"/>
    <col min="11013" max="11013" width="20.85546875" style="434" customWidth="1"/>
    <col min="11014" max="11015" width="16.140625" style="434" customWidth="1"/>
    <col min="11016" max="11016" width="35.7109375" style="434" customWidth="1"/>
    <col min="11017" max="11017" width="15.28515625" style="434" customWidth="1"/>
    <col min="11018" max="11018" width="34.5703125" style="434" customWidth="1"/>
    <col min="11019" max="11264" width="9.140625" style="434"/>
    <col min="11265" max="11265" width="8.7109375" style="434" customWidth="1"/>
    <col min="11266" max="11266" width="45.7109375" style="434" customWidth="1"/>
    <col min="11267" max="11267" width="13.5703125" style="434" customWidth="1"/>
    <col min="11268" max="11268" width="13.42578125" style="434" customWidth="1"/>
    <col min="11269" max="11269" width="20.85546875" style="434" customWidth="1"/>
    <col min="11270" max="11271" width="16.140625" style="434" customWidth="1"/>
    <col min="11272" max="11272" width="35.7109375" style="434" customWidth="1"/>
    <col min="11273" max="11273" width="15.28515625" style="434" customWidth="1"/>
    <col min="11274" max="11274" width="34.5703125" style="434" customWidth="1"/>
    <col min="11275" max="11520" width="9.140625" style="434"/>
    <col min="11521" max="11521" width="8.7109375" style="434" customWidth="1"/>
    <col min="11522" max="11522" width="45.7109375" style="434" customWidth="1"/>
    <col min="11523" max="11523" width="13.5703125" style="434" customWidth="1"/>
    <col min="11524" max="11524" width="13.42578125" style="434" customWidth="1"/>
    <col min="11525" max="11525" width="20.85546875" style="434" customWidth="1"/>
    <col min="11526" max="11527" width="16.140625" style="434" customWidth="1"/>
    <col min="11528" max="11528" width="35.7109375" style="434" customWidth="1"/>
    <col min="11529" max="11529" width="15.28515625" style="434" customWidth="1"/>
    <col min="11530" max="11530" width="34.5703125" style="434" customWidth="1"/>
    <col min="11531" max="11776" width="9.140625" style="434"/>
    <col min="11777" max="11777" width="8.7109375" style="434" customWidth="1"/>
    <col min="11778" max="11778" width="45.7109375" style="434" customWidth="1"/>
    <col min="11779" max="11779" width="13.5703125" style="434" customWidth="1"/>
    <col min="11780" max="11780" width="13.42578125" style="434" customWidth="1"/>
    <col min="11781" max="11781" width="20.85546875" style="434" customWidth="1"/>
    <col min="11782" max="11783" width="16.140625" style="434" customWidth="1"/>
    <col min="11784" max="11784" width="35.7109375" style="434" customWidth="1"/>
    <col min="11785" max="11785" width="15.28515625" style="434" customWidth="1"/>
    <col min="11786" max="11786" width="34.5703125" style="434" customWidth="1"/>
    <col min="11787" max="12032" width="9.140625" style="434"/>
    <col min="12033" max="12033" width="8.7109375" style="434" customWidth="1"/>
    <col min="12034" max="12034" width="45.7109375" style="434" customWidth="1"/>
    <col min="12035" max="12035" width="13.5703125" style="434" customWidth="1"/>
    <col min="12036" max="12036" width="13.42578125" style="434" customWidth="1"/>
    <col min="12037" max="12037" width="20.85546875" style="434" customWidth="1"/>
    <col min="12038" max="12039" width="16.140625" style="434" customWidth="1"/>
    <col min="12040" max="12040" width="35.7109375" style="434" customWidth="1"/>
    <col min="12041" max="12041" width="15.28515625" style="434" customWidth="1"/>
    <col min="12042" max="12042" width="34.5703125" style="434" customWidth="1"/>
    <col min="12043" max="12288" width="9.140625" style="434"/>
    <col min="12289" max="12289" width="8.7109375" style="434" customWidth="1"/>
    <col min="12290" max="12290" width="45.7109375" style="434" customWidth="1"/>
    <col min="12291" max="12291" width="13.5703125" style="434" customWidth="1"/>
    <col min="12292" max="12292" width="13.42578125" style="434" customWidth="1"/>
    <col min="12293" max="12293" width="20.85546875" style="434" customWidth="1"/>
    <col min="12294" max="12295" width="16.140625" style="434" customWidth="1"/>
    <col min="12296" max="12296" width="35.7109375" style="434" customWidth="1"/>
    <col min="12297" max="12297" width="15.28515625" style="434" customWidth="1"/>
    <col min="12298" max="12298" width="34.5703125" style="434" customWidth="1"/>
    <col min="12299" max="12544" width="9.140625" style="434"/>
    <col min="12545" max="12545" width="8.7109375" style="434" customWidth="1"/>
    <col min="12546" max="12546" width="45.7109375" style="434" customWidth="1"/>
    <col min="12547" max="12547" width="13.5703125" style="434" customWidth="1"/>
    <col min="12548" max="12548" width="13.42578125" style="434" customWidth="1"/>
    <col min="12549" max="12549" width="20.85546875" style="434" customWidth="1"/>
    <col min="12550" max="12551" width="16.140625" style="434" customWidth="1"/>
    <col min="12552" max="12552" width="35.7109375" style="434" customWidth="1"/>
    <col min="12553" max="12553" width="15.28515625" style="434" customWidth="1"/>
    <col min="12554" max="12554" width="34.5703125" style="434" customWidth="1"/>
    <col min="12555" max="12800" width="9.140625" style="434"/>
    <col min="12801" max="12801" width="8.7109375" style="434" customWidth="1"/>
    <col min="12802" max="12802" width="45.7109375" style="434" customWidth="1"/>
    <col min="12803" max="12803" width="13.5703125" style="434" customWidth="1"/>
    <col min="12804" max="12804" width="13.42578125" style="434" customWidth="1"/>
    <col min="12805" max="12805" width="20.85546875" style="434" customWidth="1"/>
    <col min="12806" max="12807" width="16.140625" style="434" customWidth="1"/>
    <col min="12808" max="12808" width="35.7109375" style="434" customWidth="1"/>
    <col min="12809" max="12809" width="15.28515625" style="434" customWidth="1"/>
    <col min="12810" max="12810" width="34.5703125" style="434" customWidth="1"/>
    <col min="12811" max="13056" width="9.140625" style="434"/>
    <col min="13057" max="13057" width="8.7109375" style="434" customWidth="1"/>
    <col min="13058" max="13058" width="45.7109375" style="434" customWidth="1"/>
    <col min="13059" max="13059" width="13.5703125" style="434" customWidth="1"/>
    <col min="13060" max="13060" width="13.42578125" style="434" customWidth="1"/>
    <col min="13061" max="13061" width="20.85546875" style="434" customWidth="1"/>
    <col min="13062" max="13063" width="16.140625" style="434" customWidth="1"/>
    <col min="13064" max="13064" width="35.7109375" style="434" customWidth="1"/>
    <col min="13065" max="13065" width="15.28515625" style="434" customWidth="1"/>
    <col min="13066" max="13066" width="34.5703125" style="434" customWidth="1"/>
    <col min="13067" max="13312" width="9.140625" style="434"/>
    <col min="13313" max="13313" width="8.7109375" style="434" customWidth="1"/>
    <col min="13314" max="13314" width="45.7109375" style="434" customWidth="1"/>
    <col min="13315" max="13315" width="13.5703125" style="434" customWidth="1"/>
    <col min="13316" max="13316" width="13.42578125" style="434" customWidth="1"/>
    <col min="13317" max="13317" width="20.85546875" style="434" customWidth="1"/>
    <col min="13318" max="13319" width="16.140625" style="434" customWidth="1"/>
    <col min="13320" max="13320" width="35.7109375" style="434" customWidth="1"/>
    <col min="13321" max="13321" width="15.28515625" style="434" customWidth="1"/>
    <col min="13322" max="13322" width="34.5703125" style="434" customWidth="1"/>
    <col min="13323" max="13568" width="9.140625" style="434"/>
    <col min="13569" max="13569" width="8.7109375" style="434" customWidth="1"/>
    <col min="13570" max="13570" width="45.7109375" style="434" customWidth="1"/>
    <col min="13571" max="13571" width="13.5703125" style="434" customWidth="1"/>
    <col min="13572" max="13572" width="13.42578125" style="434" customWidth="1"/>
    <col min="13573" max="13573" width="20.85546875" style="434" customWidth="1"/>
    <col min="13574" max="13575" width="16.140625" style="434" customWidth="1"/>
    <col min="13576" max="13576" width="35.7109375" style="434" customWidth="1"/>
    <col min="13577" max="13577" width="15.28515625" style="434" customWidth="1"/>
    <col min="13578" max="13578" width="34.5703125" style="434" customWidth="1"/>
    <col min="13579" max="13824" width="9.140625" style="434"/>
    <col min="13825" max="13825" width="8.7109375" style="434" customWidth="1"/>
    <col min="13826" max="13826" width="45.7109375" style="434" customWidth="1"/>
    <col min="13827" max="13827" width="13.5703125" style="434" customWidth="1"/>
    <col min="13828" max="13828" width="13.42578125" style="434" customWidth="1"/>
    <col min="13829" max="13829" width="20.85546875" style="434" customWidth="1"/>
    <col min="13830" max="13831" width="16.140625" style="434" customWidth="1"/>
    <col min="13832" max="13832" width="35.7109375" style="434" customWidth="1"/>
    <col min="13833" max="13833" width="15.28515625" style="434" customWidth="1"/>
    <col min="13834" max="13834" width="34.5703125" style="434" customWidth="1"/>
    <col min="13835" max="14080" width="9.140625" style="434"/>
    <col min="14081" max="14081" width="8.7109375" style="434" customWidth="1"/>
    <col min="14082" max="14082" width="45.7109375" style="434" customWidth="1"/>
    <col min="14083" max="14083" width="13.5703125" style="434" customWidth="1"/>
    <col min="14084" max="14084" width="13.42578125" style="434" customWidth="1"/>
    <col min="14085" max="14085" width="20.85546875" style="434" customWidth="1"/>
    <col min="14086" max="14087" width="16.140625" style="434" customWidth="1"/>
    <col min="14088" max="14088" width="35.7109375" style="434" customWidth="1"/>
    <col min="14089" max="14089" width="15.28515625" style="434" customWidth="1"/>
    <col min="14090" max="14090" width="34.5703125" style="434" customWidth="1"/>
    <col min="14091" max="14336" width="9.140625" style="434"/>
    <col min="14337" max="14337" width="8.7109375" style="434" customWidth="1"/>
    <col min="14338" max="14338" width="45.7109375" style="434" customWidth="1"/>
    <col min="14339" max="14339" width="13.5703125" style="434" customWidth="1"/>
    <col min="14340" max="14340" width="13.42578125" style="434" customWidth="1"/>
    <col min="14341" max="14341" width="20.85546875" style="434" customWidth="1"/>
    <col min="14342" max="14343" width="16.140625" style="434" customWidth="1"/>
    <col min="14344" max="14344" width="35.7109375" style="434" customWidth="1"/>
    <col min="14345" max="14345" width="15.28515625" style="434" customWidth="1"/>
    <col min="14346" max="14346" width="34.5703125" style="434" customWidth="1"/>
    <col min="14347" max="14592" width="9.140625" style="434"/>
    <col min="14593" max="14593" width="8.7109375" style="434" customWidth="1"/>
    <col min="14594" max="14594" width="45.7109375" style="434" customWidth="1"/>
    <col min="14595" max="14595" width="13.5703125" style="434" customWidth="1"/>
    <col min="14596" max="14596" width="13.42578125" style="434" customWidth="1"/>
    <col min="14597" max="14597" width="20.85546875" style="434" customWidth="1"/>
    <col min="14598" max="14599" width="16.140625" style="434" customWidth="1"/>
    <col min="14600" max="14600" width="35.7109375" style="434" customWidth="1"/>
    <col min="14601" max="14601" width="15.28515625" style="434" customWidth="1"/>
    <col min="14602" max="14602" width="34.5703125" style="434" customWidth="1"/>
    <col min="14603" max="14848" width="9.140625" style="434"/>
    <col min="14849" max="14849" width="8.7109375" style="434" customWidth="1"/>
    <col min="14850" max="14850" width="45.7109375" style="434" customWidth="1"/>
    <col min="14851" max="14851" width="13.5703125" style="434" customWidth="1"/>
    <col min="14852" max="14852" width="13.42578125" style="434" customWidth="1"/>
    <col min="14853" max="14853" width="20.85546875" style="434" customWidth="1"/>
    <col min="14854" max="14855" width="16.140625" style="434" customWidth="1"/>
    <col min="14856" max="14856" width="35.7109375" style="434" customWidth="1"/>
    <col min="14857" max="14857" width="15.28515625" style="434" customWidth="1"/>
    <col min="14858" max="14858" width="34.5703125" style="434" customWidth="1"/>
    <col min="14859" max="15104" width="9.140625" style="434"/>
    <col min="15105" max="15105" width="8.7109375" style="434" customWidth="1"/>
    <col min="15106" max="15106" width="45.7109375" style="434" customWidth="1"/>
    <col min="15107" max="15107" width="13.5703125" style="434" customWidth="1"/>
    <col min="15108" max="15108" width="13.42578125" style="434" customWidth="1"/>
    <col min="15109" max="15109" width="20.85546875" style="434" customWidth="1"/>
    <col min="15110" max="15111" width="16.140625" style="434" customWidth="1"/>
    <col min="15112" max="15112" width="35.7109375" style="434" customWidth="1"/>
    <col min="15113" max="15113" width="15.28515625" style="434" customWidth="1"/>
    <col min="15114" max="15114" width="34.5703125" style="434" customWidth="1"/>
    <col min="15115" max="15360" width="9.140625" style="434"/>
    <col min="15361" max="15361" width="8.7109375" style="434" customWidth="1"/>
    <col min="15362" max="15362" width="45.7109375" style="434" customWidth="1"/>
    <col min="15363" max="15363" width="13.5703125" style="434" customWidth="1"/>
    <col min="15364" max="15364" width="13.42578125" style="434" customWidth="1"/>
    <col min="15365" max="15365" width="20.85546875" style="434" customWidth="1"/>
    <col min="15366" max="15367" width="16.140625" style="434" customWidth="1"/>
    <col min="15368" max="15368" width="35.7109375" style="434" customWidth="1"/>
    <col min="15369" max="15369" width="15.28515625" style="434" customWidth="1"/>
    <col min="15370" max="15370" width="34.5703125" style="434" customWidth="1"/>
    <col min="15371" max="15616" width="9.140625" style="434"/>
    <col min="15617" max="15617" width="8.7109375" style="434" customWidth="1"/>
    <col min="15618" max="15618" width="45.7109375" style="434" customWidth="1"/>
    <col min="15619" max="15619" width="13.5703125" style="434" customWidth="1"/>
    <col min="15620" max="15620" width="13.42578125" style="434" customWidth="1"/>
    <col min="15621" max="15621" width="20.85546875" style="434" customWidth="1"/>
    <col min="15622" max="15623" width="16.140625" style="434" customWidth="1"/>
    <col min="15624" max="15624" width="35.7109375" style="434" customWidth="1"/>
    <col min="15625" max="15625" width="15.28515625" style="434" customWidth="1"/>
    <col min="15626" max="15626" width="34.5703125" style="434" customWidth="1"/>
    <col min="15627" max="15872" width="9.140625" style="434"/>
    <col min="15873" max="15873" width="8.7109375" style="434" customWidth="1"/>
    <col min="15874" max="15874" width="45.7109375" style="434" customWidth="1"/>
    <col min="15875" max="15875" width="13.5703125" style="434" customWidth="1"/>
    <col min="15876" max="15876" width="13.42578125" style="434" customWidth="1"/>
    <col min="15877" max="15877" width="20.85546875" style="434" customWidth="1"/>
    <col min="15878" max="15879" width="16.140625" style="434" customWidth="1"/>
    <col min="15880" max="15880" width="35.7109375" style="434" customWidth="1"/>
    <col min="15881" max="15881" width="15.28515625" style="434" customWidth="1"/>
    <col min="15882" max="15882" width="34.5703125" style="434" customWidth="1"/>
    <col min="15883" max="16128" width="9.140625" style="434"/>
    <col min="16129" max="16129" width="8.7109375" style="434" customWidth="1"/>
    <col min="16130" max="16130" width="45.7109375" style="434" customWidth="1"/>
    <col min="16131" max="16131" width="13.5703125" style="434" customWidth="1"/>
    <col min="16132" max="16132" width="13.42578125" style="434" customWidth="1"/>
    <col min="16133" max="16133" width="20.85546875" style="434" customWidth="1"/>
    <col min="16134" max="16135" width="16.140625" style="434" customWidth="1"/>
    <col min="16136" max="16136" width="35.7109375" style="434" customWidth="1"/>
    <col min="16137" max="16137" width="15.28515625" style="434" customWidth="1"/>
    <col min="16138" max="16138" width="34.5703125" style="434" customWidth="1"/>
    <col min="16139" max="16384" width="9.140625" style="434"/>
  </cols>
  <sheetData>
    <row r="1" spans="1:10" ht="18.75" x14ac:dyDescent="0.3">
      <c r="A1" s="207"/>
      <c r="B1" s="97"/>
      <c r="C1" s="97"/>
      <c r="D1" s="97"/>
      <c r="E1" s="97"/>
      <c r="F1" s="97"/>
      <c r="G1" s="97"/>
      <c r="H1" s="3326" t="s">
        <v>261</v>
      </c>
      <c r="I1" s="3326"/>
      <c r="J1" s="3326"/>
    </row>
    <row r="2" spans="1:10" ht="18" customHeight="1" x14ac:dyDescent="0.3">
      <c r="A2" s="207"/>
      <c r="B2" s="97"/>
      <c r="C2" s="97"/>
      <c r="D2" s="97"/>
      <c r="E2" s="97"/>
      <c r="F2" s="97"/>
      <c r="G2" s="97"/>
      <c r="H2" s="3327" t="s">
        <v>1501</v>
      </c>
      <c r="I2" s="3327"/>
      <c r="J2" s="3327"/>
    </row>
    <row r="3" spans="1:10" ht="18.75" x14ac:dyDescent="0.3">
      <c r="A3" s="3328" t="s">
        <v>2269</v>
      </c>
      <c r="B3" s="3328"/>
      <c r="C3" s="3328"/>
      <c r="D3" s="3328"/>
      <c r="E3" s="3328"/>
      <c r="F3" s="3328"/>
      <c r="G3" s="3328"/>
      <c r="H3" s="3328"/>
      <c r="I3" s="3328"/>
      <c r="J3" s="3328"/>
    </row>
    <row r="4" spans="1:10" ht="18.75" x14ac:dyDescent="0.3">
      <c r="A4" s="3328" t="s">
        <v>263</v>
      </c>
      <c r="B4" s="3328"/>
      <c r="C4" s="3328"/>
      <c r="D4" s="3328"/>
      <c r="E4" s="3328"/>
      <c r="F4" s="3328"/>
      <c r="G4" s="3328"/>
      <c r="H4" s="3328"/>
      <c r="I4" s="3328"/>
      <c r="J4" s="3328"/>
    </row>
    <row r="5" spans="1:10" ht="18.75" x14ac:dyDescent="0.3">
      <c r="A5" s="3328" t="s">
        <v>1501</v>
      </c>
      <c r="B5" s="3328"/>
      <c r="C5" s="3328"/>
      <c r="D5" s="3328"/>
      <c r="E5" s="3328"/>
      <c r="F5" s="3328"/>
      <c r="G5" s="3328"/>
      <c r="H5" s="3328"/>
      <c r="I5" s="3328"/>
      <c r="J5" s="3328"/>
    </row>
    <row r="6" spans="1:10" ht="18.75" x14ac:dyDescent="0.3">
      <c r="A6" s="3328" t="s">
        <v>1634</v>
      </c>
      <c r="B6" s="3328"/>
      <c r="C6" s="3328"/>
      <c r="D6" s="3328"/>
      <c r="E6" s="3328"/>
      <c r="F6" s="3328"/>
      <c r="G6" s="3328"/>
      <c r="H6" s="3328"/>
      <c r="I6" s="3328"/>
      <c r="J6" s="3328"/>
    </row>
    <row r="7" spans="1:10" ht="18.75" hidden="1" x14ac:dyDescent="0.3">
      <c r="A7" s="207" t="s">
        <v>264</v>
      </c>
      <c r="B7" s="97"/>
      <c r="C7" s="97"/>
      <c r="D7" s="97"/>
      <c r="E7" s="97"/>
      <c r="F7" s="97"/>
      <c r="G7" s="97"/>
      <c r="H7" s="208"/>
      <c r="I7" s="97"/>
      <c r="J7" s="208"/>
    </row>
    <row r="8" spans="1:10" ht="18.75" hidden="1" x14ac:dyDescent="0.3">
      <c r="A8" s="207"/>
      <c r="B8" s="97"/>
      <c r="C8" s="97"/>
      <c r="D8" s="97"/>
      <c r="E8" s="97"/>
      <c r="F8" s="97"/>
      <c r="G8" s="97"/>
      <c r="H8" s="208"/>
      <c r="I8" s="97"/>
      <c r="J8" s="208"/>
    </row>
    <row r="9" spans="1:10" ht="18.75" x14ac:dyDescent="0.3">
      <c r="A9" s="207"/>
      <c r="B9" s="97"/>
      <c r="C9" s="97"/>
      <c r="D9" s="97"/>
      <c r="E9" s="97"/>
      <c r="F9" s="97"/>
      <c r="G9" s="97"/>
      <c r="H9" s="208"/>
      <c r="I9" s="97"/>
      <c r="J9" s="208"/>
    </row>
    <row r="10" spans="1:10" ht="52.5" customHeight="1" x14ac:dyDescent="0.25">
      <c r="A10" s="3336" t="s">
        <v>1</v>
      </c>
      <c r="B10" s="3336" t="s">
        <v>265</v>
      </c>
      <c r="C10" s="3336" t="s">
        <v>266</v>
      </c>
      <c r="D10" s="3336"/>
      <c r="E10" s="3336" t="s">
        <v>267</v>
      </c>
      <c r="F10" s="3336" t="s">
        <v>1436</v>
      </c>
      <c r="G10" s="3336"/>
      <c r="H10" s="3338" t="s">
        <v>268</v>
      </c>
      <c r="I10" s="3336" t="s">
        <v>4</v>
      </c>
      <c r="J10" s="3336" t="s">
        <v>269</v>
      </c>
    </row>
    <row r="11" spans="1:10" ht="232.5" customHeight="1" x14ac:dyDescent="0.25">
      <c r="A11" s="3336"/>
      <c r="B11" s="3336"/>
      <c r="C11" s="1151" t="s">
        <v>270</v>
      </c>
      <c r="D11" s="1151" t="s">
        <v>271</v>
      </c>
      <c r="E11" s="3336"/>
      <c r="F11" s="1151" t="s">
        <v>270</v>
      </c>
      <c r="G11" s="1151" t="s">
        <v>271</v>
      </c>
      <c r="H11" s="3339"/>
      <c r="I11" s="3336"/>
      <c r="J11" s="3336"/>
    </row>
    <row r="12" spans="1:10" s="27" customFormat="1" ht="21.75" customHeight="1" x14ac:dyDescent="0.25">
      <c r="A12" s="1149">
        <v>1</v>
      </c>
      <c r="B12" s="1149">
        <v>2</v>
      </c>
      <c r="C12" s="1149">
        <v>3</v>
      </c>
      <c r="D12" s="1149"/>
      <c r="E12" s="1149">
        <v>4</v>
      </c>
      <c r="F12" s="1149">
        <v>5</v>
      </c>
      <c r="G12" s="1149">
        <v>6</v>
      </c>
      <c r="H12" s="1149">
        <v>7</v>
      </c>
      <c r="I12" s="1149">
        <v>8</v>
      </c>
      <c r="J12" s="1149">
        <v>9</v>
      </c>
    </row>
    <row r="13" spans="1:10" s="27" customFormat="1" ht="17.25" hidden="1" customHeight="1" x14ac:dyDescent="0.25">
      <c r="A13" s="3329" t="s">
        <v>9</v>
      </c>
      <c r="B13" s="3330" t="s">
        <v>766</v>
      </c>
      <c r="C13" s="3337">
        <v>510</v>
      </c>
      <c r="D13" s="3337" t="s">
        <v>249</v>
      </c>
      <c r="E13" s="445" t="s">
        <v>15</v>
      </c>
      <c r="F13" s="211">
        <f>F15+F14</f>
        <v>70000</v>
      </c>
      <c r="G13" s="211">
        <f>G15</f>
        <v>0</v>
      </c>
      <c r="H13" s="3334" t="s">
        <v>767</v>
      </c>
      <c r="I13" s="437">
        <f t="shared" ref="I13:I18" si="0">G13/F13*100</f>
        <v>0</v>
      </c>
      <c r="J13" s="3335" t="s">
        <v>772</v>
      </c>
    </row>
    <row r="14" spans="1:10" s="27" customFormat="1" ht="75" hidden="1" x14ac:dyDescent="0.25">
      <c r="A14" s="3329"/>
      <c r="B14" s="3330"/>
      <c r="C14" s="3337"/>
      <c r="D14" s="3337"/>
      <c r="E14" s="445" t="s">
        <v>16</v>
      </c>
      <c r="F14" s="436">
        <v>66500</v>
      </c>
      <c r="G14" s="211">
        <v>0</v>
      </c>
      <c r="H14" s="3334"/>
      <c r="I14" s="437">
        <v>0</v>
      </c>
      <c r="J14" s="3335"/>
    </row>
    <row r="15" spans="1:10" ht="75" hidden="1" customHeight="1" x14ac:dyDescent="0.25">
      <c r="A15" s="3329"/>
      <c r="B15" s="3330"/>
      <c r="C15" s="3337"/>
      <c r="D15" s="3337"/>
      <c r="E15" s="445" t="s">
        <v>19</v>
      </c>
      <c r="F15" s="436">
        <v>3500</v>
      </c>
      <c r="G15" s="441">
        <v>0</v>
      </c>
      <c r="H15" s="3334"/>
      <c r="I15" s="437">
        <f t="shared" si="0"/>
        <v>0</v>
      </c>
      <c r="J15" s="3335"/>
    </row>
    <row r="16" spans="1:10" ht="18.75" hidden="1" customHeight="1" x14ac:dyDescent="0.25">
      <c r="A16" s="3329" t="s">
        <v>12</v>
      </c>
      <c r="B16" s="3330" t="s">
        <v>768</v>
      </c>
      <c r="C16" s="3331">
        <v>250</v>
      </c>
      <c r="D16" s="3331" t="str">
        <f>D13</f>
        <v>-</v>
      </c>
      <c r="E16" s="445" t="s">
        <v>15</v>
      </c>
      <c r="F16" s="436">
        <f>F17+F18</f>
        <v>100000</v>
      </c>
      <c r="G16" s="437">
        <f>G17+G18</f>
        <v>6.1</v>
      </c>
      <c r="H16" s="3334" t="s">
        <v>769</v>
      </c>
      <c r="I16" s="437">
        <f t="shared" si="0"/>
        <v>6.0999999999999995E-3</v>
      </c>
      <c r="J16" s="3335" t="s">
        <v>770</v>
      </c>
    </row>
    <row r="17" spans="1:10" ht="72" hidden="1" customHeight="1" x14ac:dyDescent="0.25">
      <c r="A17" s="3329"/>
      <c r="B17" s="3330"/>
      <c r="C17" s="3332"/>
      <c r="D17" s="3332"/>
      <c r="E17" s="445" t="s">
        <v>16</v>
      </c>
      <c r="F17" s="436">
        <v>61000</v>
      </c>
      <c r="G17" s="436">
        <v>0</v>
      </c>
      <c r="H17" s="3334"/>
      <c r="I17" s="436">
        <f t="shared" si="0"/>
        <v>0</v>
      </c>
      <c r="J17" s="3335"/>
    </row>
    <row r="18" spans="1:10" ht="73.5" hidden="1" customHeight="1" x14ac:dyDescent="0.25">
      <c r="A18" s="3329"/>
      <c r="B18" s="3330"/>
      <c r="C18" s="3333"/>
      <c r="D18" s="3333"/>
      <c r="E18" s="445" t="s">
        <v>19</v>
      </c>
      <c r="F18" s="436">
        <v>39000</v>
      </c>
      <c r="G18" s="436">
        <v>6.1</v>
      </c>
      <c r="H18" s="3334"/>
      <c r="I18" s="436">
        <f t="shared" si="0"/>
        <v>1.5641025641025638E-2</v>
      </c>
      <c r="J18" s="3335"/>
    </row>
    <row r="19" spans="1:10" ht="14.25" hidden="1" customHeight="1" x14ac:dyDescent="0.3">
      <c r="A19" s="3340" t="s">
        <v>14</v>
      </c>
      <c r="B19" s="3343" t="s">
        <v>771</v>
      </c>
      <c r="C19" s="3331">
        <v>250</v>
      </c>
      <c r="D19" s="3337" t="str">
        <f>D16</f>
        <v>-</v>
      </c>
      <c r="E19" s="446" t="s">
        <v>15</v>
      </c>
      <c r="F19" s="436">
        <f>F20+F21</f>
        <v>215042.79</v>
      </c>
      <c r="G19" s="436">
        <f>G20+G21</f>
        <v>0</v>
      </c>
      <c r="H19" s="3334" t="s">
        <v>767</v>
      </c>
      <c r="I19" s="436">
        <v>0</v>
      </c>
      <c r="J19" s="3335" t="s">
        <v>772</v>
      </c>
    </row>
    <row r="20" spans="1:10" ht="75" hidden="1" x14ac:dyDescent="0.25">
      <c r="A20" s="3341"/>
      <c r="B20" s="3344"/>
      <c r="C20" s="3332"/>
      <c r="D20" s="3337"/>
      <c r="E20" s="445" t="s">
        <v>16</v>
      </c>
      <c r="F20" s="436">
        <v>127821.21</v>
      </c>
      <c r="G20" s="436">
        <v>0</v>
      </c>
      <c r="H20" s="3334"/>
      <c r="I20" s="436">
        <v>0</v>
      </c>
      <c r="J20" s="3335"/>
    </row>
    <row r="21" spans="1:10" ht="93.75" hidden="1" x14ac:dyDescent="0.25">
      <c r="A21" s="3342"/>
      <c r="B21" s="3345"/>
      <c r="C21" s="3333"/>
      <c r="D21" s="3337"/>
      <c r="E21" s="445" t="s">
        <v>19</v>
      </c>
      <c r="F21" s="436">
        <v>87221.58</v>
      </c>
      <c r="G21" s="436">
        <v>0</v>
      </c>
      <c r="H21" s="3334"/>
      <c r="I21" s="436">
        <v>0</v>
      </c>
      <c r="J21" s="3335"/>
    </row>
    <row r="22" spans="1:10" ht="18.75" hidden="1" customHeight="1" x14ac:dyDescent="0.25">
      <c r="A22" s="3340" t="s">
        <v>114</v>
      </c>
      <c r="B22" s="3343" t="s">
        <v>773</v>
      </c>
      <c r="C22" s="3331">
        <v>320</v>
      </c>
      <c r="D22" s="3337" t="str">
        <f>D19</f>
        <v>-</v>
      </c>
      <c r="E22" s="445" t="s">
        <v>15</v>
      </c>
      <c r="F22" s="436">
        <f>F23+F24</f>
        <v>212673</v>
      </c>
      <c r="G22" s="436">
        <f>G23+G24</f>
        <v>0</v>
      </c>
      <c r="H22" s="3334" t="s">
        <v>774</v>
      </c>
      <c r="I22" s="436">
        <v>0</v>
      </c>
      <c r="J22" s="3335" t="s">
        <v>775</v>
      </c>
    </row>
    <row r="23" spans="1:10" ht="75" hidden="1" x14ac:dyDescent="0.25">
      <c r="A23" s="3341"/>
      <c r="B23" s="3344"/>
      <c r="C23" s="3332"/>
      <c r="D23" s="3337"/>
      <c r="E23" s="445" t="s">
        <v>16</v>
      </c>
      <c r="F23" s="436">
        <v>202040</v>
      </c>
      <c r="G23" s="436">
        <v>0</v>
      </c>
      <c r="H23" s="3334"/>
      <c r="I23" s="436">
        <v>0</v>
      </c>
      <c r="J23" s="3335"/>
    </row>
    <row r="24" spans="1:10" ht="93.75" hidden="1" x14ac:dyDescent="0.25">
      <c r="A24" s="3342"/>
      <c r="B24" s="3345"/>
      <c r="C24" s="3333"/>
      <c r="D24" s="3337"/>
      <c r="E24" s="445" t="s">
        <v>19</v>
      </c>
      <c r="F24" s="436">
        <v>10633</v>
      </c>
      <c r="G24" s="436">
        <v>0</v>
      </c>
      <c r="H24" s="3334"/>
      <c r="I24" s="436">
        <v>0</v>
      </c>
      <c r="J24" s="3335"/>
    </row>
    <row r="25" spans="1:10" ht="18.75" hidden="1" customHeight="1" x14ac:dyDescent="0.25">
      <c r="A25" s="3340" t="s">
        <v>121</v>
      </c>
      <c r="B25" s="3343" t="s">
        <v>410</v>
      </c>
      <c r="C25" s="3331">
        <v>290</v>
      </c>
      <c r="D25" s="3337" t="str">
        <f>D22</f>
        <v>-</v>
      </c>
      <c r="E25" s="445" t="s">
        <v>15</v>
      </c>
      <c r="F25" s="436">
        <f>F26+F27</f>
        <v>267913.64</v>
      </c>
      <c r="G25" s="436">
        <f>G26+G27</f>
        <v>57847.09</v>
      </c>
      <c r="H25" s="3334" t="s">
        <v>776</v>
      </c>
      <c r="I25" s="436">
        <f>G25/F25*100</f>
        <v>21.591692755919407</v>
      </c>
      <c r="J25" s="3335"/>
    </row>
    <row r="26" spans="1:10" ht="75" hidden="1" x14ac:dyDescent="0.25">
      <c r="A26" s="3341"/>
      <c r="B26" s="3344"/>
      <c r="C26" s="3332"/>
      <c r="D26" s="3337"/>
      <c r="E26" s="445" t="s">
        <v>16</v>
      </c>
      <c r="F26" s="436">
        <v>247051.56</v>
      </c>
      <c r="G26" s="436">
        <v>54954.74</v>
      </c>
      <c r="H26" s="3334"/>
      <c r="I26" s="436">
        <f t="shared" ref="I26:I27" si="1">G26/F26*100</f>
        <v>22.244239218728268</v>
      </c>
      <c r="J26" s="3335"/>
    </row>
    <row r="27" spans="1:10" ht="72.75" hidden="1" customHeight="1" x14ac:dyDescent="0.25">
      <c r="A27" s="3342"/>
      <c r="B27" s="3345"/>
      <c r="C27" s="3333"/>
      <c r="D27" s="3337"/>
      <c r="E27" s="445" t="s">
        <v>19</v>
      </c>
      <c r="F27" s="436">
        <v>20862.080000000002</v>
      </c>
      <c r="G27" s="436">
        <v>2892.35</v>
      </c>
      <c r="H27" s="3334"/>
      <c r="I27" s="436">
        <f t="shared" si="1"/>
        <v>13.864149691689418</v>
      </c>
      <c r="J27" s="3335"/>
    </row>
    <row r="28" spans="1:10" ht="26.25" hidden="1" customHeight="1" x14ac:dyDescent="0.25">
      <c r="A28" s="3340" t="s">
        <v>125</v>
      </c>
      <c r="B28" s="3343" t="s">
        <v>777</v>
      </c>
      <c r="C28" s="3331">
        <v>400</v>
      </c>
      <c r="D28" s="3331"/>
      <c r="E28" s="445" t="s">
        <v>15</v>
      </c>
      <c r="F28" s="436">
        <f>F29</f>
        <v>10000</v>
      </c>
      <c r="G28" s="436">
        <v>0</v>
      </c>
      <c r="H28" s="3340"/>
      <c r="I28" s="436">
        <v>0</v>
      </c>
      <c r="J28" s="3335" t="s">
        <v>988</v>
      </c>
    </row>
    <row r="29" spans="1:10" ht="80.25" hidden="1" customHeight="1" x14ac:dyDescent="0.25">
      <c r="A29" s="3342"/>
      <c r="B29" s="3345"/>
      <c r="C29" s="3333"/>
      <c r="D29" s="3333"/>
      <c r="E29" s="445" t="s">
        <v>19</v>
      </c>
      <c r="F29" s="436">
        <v>10000</v>
      </c>
      <c r="G29" s="436">
        <v>0</v>
      </c>
      <c r="H29" s="3342"/>
      <c r="I29" s="436">
        <v>0</v>
      </c>
      <c r="J29" s="3335"/>
    </row>
    <row r="30" spans="1:10" ht="28.5" hidden="1" customHeight="1" x14ac:dyDescent="0.25">
      <c r="A30" s="3340" t="s">
        <v>130</v>
      </c>
      <c r="B30" s="3346" t="s">
        <v>778</v>
      </c>
      <c r="C30" s="3349"/>
      <c r="D30" s="3331"/>
      <c r="E30" s="445" t="s">
        <v>15</v>
      </c>
      <c r="F30" s="436">
        <f>F31</f>
        <v>10538.55</v>
      </c>
      <c r="G30" s="436">
        <f>G31</f>
        <v>6.1</v>
      </c>
      <c r="H30" s="3334" t="s">
        <v>779</v>
      </c>
      <c r="I30" s="436">
        <f>G30/F30*100</f>
        <v>5.7882725801936701E-2</v>
      </c>
      <c r="J30" s="3335" t="s">
        <v>772</v>
      </c>
    </row>
    <row r="31" spans="1:10" ht="84" hidden="1" customHeight="1" x14ac:dyDescent="0.25">
      <c r="A31" s="3342"/>
      <c r="B31" s="3348"/>
      <c r="C31" s="3351"/>
      <c r="D31" s="3333"/>
      <c r="E31" s="445" t="s">
        <v>19</v>
      </c>
      <c r="F31" s="436">
        <v>10538.55</v>
      </c>
      <c r="G31" s="436">
        <v>6.1</v>
      </c>
      <c r="H31" s="3334"/>
      <c r="I31" s="436">
        <f>G31/F31*100</f>
        <v>5.7882725801936701E-2</v>
      </c>
      <c r="J31" s="3335"/>
    </row>
    <row r="32" spans="1:10" ht="31.5" hidden="1" customHeight="1" x14ac:dyDescent="0.25">
      <c r="A32" s="3340" t="s">
        <v>135</v>
      </c>
      <c r="B32" s="3346" t="s">
        <v>440</v>
      </c>
      <c r="C32" s="3349" t="s">
        <v>780</v>
      </c>
      <c r="D32" s="3331"/>
      <c r="E32" s="445" t="s">
        <v>15</v>
      </c>
      <c r="F32" s="436">
        <f>F33+F34</f>
        <v>302500</v>
      </c>
      <c r="G32" s="436">
        <f>G34</f>
        <v>41</v>
      </c>
      <c r="H32" s="3346" t="s">
        <v>781</v>
      </c>
      <c r="I32" s="436">
        <f>G32/F32*100</f>
        <v>1.3553719008264464E-2</v>
      </c>
      <c r="J32" s="3335" t="s">
        <v>782</v>
      </c>
    </row>
    <row r="33" spans="1:11" ht="79.5" hidden="1" customHeight="1" x14ac:dyDescent="0.25">
      <c r="A33" s="3341"/>
      <c r="B33" s="3347"/>
      <c r="C33" s="3350"/>
      <c r="D33" s="3332"/>
      <c r="E33" s="445" t="s">
        <v>16</v>
      </c>
      <c r="F33" s="436">
        <v>189062.5</v>
      </c>
      <c r="G33" s="436">
        <v>0</v>
      </c>
      <c r="H33" s="3347"/>
      <c r="I33" s="436">
        <f t="shared" ref="I33:I41" si="2">G33/F33*100</f>
        <v>0</v>
      </c>
      <c r="J33" s="3335"/>
    </row>
    <row r="34" spans="1:11" ht="96.75" hidden="1" customHeight="1" x14ac:dyDescent="0.25">
      <c r="A34" s="3342"/>
      <c r="B34" s="3348"/>
      <c r="C34" s="3351"/>
      <c r="D34" s="3333"/>
      <c r="E34" s="445" t="s">
        <v>19</v>
      </c>
      <c r="F34" s="436">
        <v>113437.5</v>
      </c>
      <c r="G34" s="436">
        <v>41</v>
      </c>
      <c r="H34" s="3348"/>
      <c r="I34" s="436">
        <f t="shared" si="2"/>
        <v>3.6143250688705233E-2</v>
      </c>
      <c r="J34" s="3335"/>
    </row>
    <row r="35" spans="1:11" ht="24" hidden="1" customHeight="1" x14ac:dyDescent="0.25">
      <c r="A35" s="3340" t="s">
        <v>143</v>
      </c>
      <c r="B35" s="3343" t="s">
        <v>783</v>
      </c>
      <c r="C35" s="3331">
        <v>200</v>
      </c>
      <c r="D35" s="3331" t="s">
        <v>249</v>
      </c>
      <c r="E35" s="445" t="s">
        <v>15</v>
      </c>
      <c r="F35" s="436">
        <f>F37+F36</f>
        <v>440000</v>
      </c>
      <c r="G35" s="436">
        <f>G37+G36</f>
        <v>39063.199999999997</v>
      </c>
      <c r="H35" s="3346" t="s">
        <v>637</v>
      </c>
      <c r="I35" s="436">
        <f t="shared" si="2"/>
        <v>8.8780000000000001</v>
      </c>
      <c r="J35" s="3148"/>
    </row>
    <row r="36" spans="1:11" ht="79.5" hidden="1" customHeight="1" x14ac:dyDescent="0.25">
      <c r="A36" s="3341"/>
      <c r="B36" s="3344"/>
      <c r="C36" s="3332"/>
      <c r="D36" s="3332"/>
      <c r="E36" s="445" t="s">
        <v>16</v>
      </c>
      <c r="F36" s="436">
        <v>271920</v>
      </c>
      <c r="G36" s="436">
        <v>24141.1</v>
      </c>
      <c r="H36" s="3347"/>
      <c r="I36" s="436">
        <f t="shared" si="2"/>
        <v>8.8780155928214164</v>
      </c>
      <c r="J36" s="3352"/>
    </row>
    <row r="37" spans="1:11" ht="82.5" hidden="1" customHeight="1" x14ac:dyDescent="0.25">
      <c r="A37" s="3342"/>
      <c r="B37" s="3345"/>
      <c r="C37" s="3333"/>
      <c r="D37" s="3333"/>
      <c r="E37" s="445" t="s">
        <v>19</v>
      </c>
      <c r="F37" s="436">
        <v>168080</v>
      </c>
      <c r="G37" s="436">
        <v>14922.1</v>
      </c>
      <c r="H37" s="3348"/>
      <c r="I37" s="436">
        <f t="shared" si="2"/>
        <v>8.8779747739171828</v>
      </c>
      <c r="J37" s="3149"/>
    </row>
    <row r="38" spans="1:11" ht="31.5" hidden="1" customHeight="1" x14ac:dyDescent="0.25">
      <c r="A38" s="3329" t="s">
        <v>150</v>
      </c>
      <c r="B38" s="3330" t="s">
        <v>439</v>
      </c>
      <c r="C38" s="3337">
        <v>1100</v>
      </c>
      <c r="D38" s="3337" t="s">
        <v>249</v>
      </c>
      <c r="E38" s="445" t="s">
        <v>15</v>
      </c>
      <c r="F38" s="436">
        <f>F41+F40+F39</f>
        <v>760012</v>
      </c>
      <c r="G38" s="436">
        <f>G41+G40+G39</f>
        <v>40369.9</v>
      </c>
      <c r="H38" s="3334" t="s">
        <v>639</v>
      </c>
      <c r="I38" s="436">
        <f t="shared" si="2"/>
        <v>5.3117450777092996</v>
      </c>
      <c r="J38" s="3335" t="s">
        <v>638</v>
      </c>
    </row>
    <row r="39" spans="1:11" ht="60" hidden="1" customHeight="1" x14ac:dyDescent="0.25">
      <c r="A39" s="3329"/>
      <c r="B39" s="3330"/>
      <c r="C39" s="3337"/>
      <c r="D39" s="3337"/>
      <c r="E39" s="445" t="s">
        <v>18</v>
      </c>
      <c r="F39" s="436">
        <v>147402</v>
      </c>
      <c r="G39" s="436">
        <v>14463.7</v>
      </c>
      <c r="H39" s="3334"/>
      <c r="I39" s="436">
        <f t="shared" si="2"/>
        <v>9.8124177419573684</v>
      </c>
      <c r="J39" s="3335"/>
    </row>
    <row r="40" spans="1:11" ht="79.5" hidden="1" customHeight="1" x14ac:dyDescent="0.25">
      <c r="A40" s="3329"/>
      <c r="B40" s="3330"/>
      <c r="C40" s="3337"/>
      <c r="D40" s="3337"/>
      <c r="E40" s="445" t="s">
        <v>16</v>
      </c>
      <c r="F40" s="436">
        <v>382627.8</v>
      </c>
      <c r="G40" s="436">
        <v>13324.1</v>
      </c>
      <c r="H40" s="3334"/>
      <c r="I40" s="436">
        <f t="shared" si="2"/>
        <v>3.4822613516320566</v>
      </c>
      <c r="J40" s="3335"/>
    </row>
    <row r="41" spans="1:11" ht="78.75" hidden="1" customHeight="1" x14ac:dyDescent="0.25">
      <c r="A41" s="3329"/>
      <c r="B41" s="3330"/>
      <c r="C41" s="3337"/>
      <c r="D41" s="3337"/>
      <c r="E41" s="445" t="s">
        <v>19</v>
      </c>
      <c r="F41" s="436">
        <v>229982.2</v>
      </c>
      <c r="G41" s="436">
        <v>12582.1</v>
      </c>
      <c r="H41" s="3334"/>
      <c r="I41" s="436">
        <f t="shared" si="2"/>
        <v>5.4709016610850751</v>
      </c>
      <c r="J41" s="3335"/>
    </row>
    <row r="42" spans="1:11" ht="117.75" hidden="1" customHeight="1" x14ac:dyDescent="0.25">
      <c r="A42" s="1148" t="s">
        <v>156</v>
      </c>
      <c r="B42" s="1147" t="s">
        <v>411</v>
      </c>
      <c r="C42" s="1146" t="s">
        <v>784</v>
      </c>
      <c r="D42" s="1146" t="s">
        <v>249</v>
      </c>
      <c r="E42" s="216" t="s">
        <v>19</v>
      </c>
      <c r="F42" s="436">
        <v>193980.4</v>
      </c>
      <c r="G42" s="436">
        <v>19602</v>
      </c>
      <c r="H42" s="1150" t="s">
        <v>765</v>
      </c>
      <c r="I42" s="437">
        <f>G42/F42*100</f>
        <v>10.105144643479443</v>
      </c>
      <c r="J42" s="1150" t="s">
        <v>904</v>
      </c>
    </row>
    <row r="43" spans="1:11" ht="27.75" hidden="1" customHeight="1" x14ac:dyDescent="0.25">
      <c r="A43" s="3340" t="s">
        <v>162</v>
      </c>
      <c r="B43" s="3343" t="s">
        <v>393</v>
      </c>
      <c r="C43" s="3331" t="s">
        <v>905</v>
      </c>
      <c r="D43" s="3331" t="s">
        <v>249</v>
      </c>
      <c r="E43" s="443" t="s">
        <v>15</v>
      </c>
      <c r="F43" s="436">
        <f>F44+F45</f>
        <v>307814.06</v>
      </c>
      <c r="G43" s="436">
        <f>G44+G45</f>
        <v>13598.8</v>
      </c>
      <c r="H43" s="3346" t="s">
        <v>906</v>
      </c>
      <c r="I43" s="437">
        <f>G43/F43*100</f>
        <v>4.4178618741457099</v>
      </c>
      <c r="J43" s="3346" t="s">
        <v>904</v>
      </c>
    </row>
    <row r="44" spans="1:11" ht="76.5" hidden="1" customHeight="1" x14ac:dyDescent="0.25">
      <c r="A44" s="3341"/>
      <c r="B44" s="3344"/>
      <c r="C44" s="3332"/>
      <c r="D44" s="3332"/>
      <c r="E44" s="444" t="s">
        <v>16</v>
      </c>
      <c r="F44" s="436">
        <v>201926.02</v>
      </c>
      <c r="G44" s="436">
        <v>4756.5</v>
      </c>
      <c r="H44" s="3347"/>
      <c r="I44" s="437">
        <f>G44/F44*100</f>
        <v>2.3555656670695537</v>
      </c>
      <c r="J44" s="3347"/>
    </row>
    <row r="45" spans="1:11" ht="79.5" hidden="1" customHeight="1" x14ac:dyDescent="0.25">
      <c r="A45" s="3342"/>
      <c r="B45" s="3345"/>
      <c r="C45" s="3333"/>
      <c r="D45" s="3333"/>
      <c r="E45" s="444" t="s">
        <v>19</v>
      </c>
      <c r="F45" s="152">
        <v>105888.04</v>
      </c>
      <c r="G45" s="217">
        <v>8842.2999999999993</v>
      </c>
      <c r="H45" s="3348"/>
      <c r="I45" s="437">
        <f>G45/F45*100</f>
        <v>8.3506125904304209</v>
      </c>
      <c r="J45" s="3348"/>
    </row>
    <row r="46" spans="1:11" ht="18" hidden="1" customHeight="1" x14ac:dyDescent="0.25">
      <c r="A46" s="432"/>
      <c r="B46" s="431"/>
      <c r="C46" s="429"/>
      <c r="D46" s="429"/>
      <c r="E46" s="428"/>
      <c r="F46" s="152"/>
      <c r="G46" s="427"/>
      <c r="H46" s="433"/>
      <c r="I46" s="426"/>
      <c r="J46" s="433"/>
      <c r="K46" s="430"/>
    </row>
    <row r="47" spans="1:11" ht="135.75" customHeight="1" x14ac:dyDescent="0.25">
      <c r="A47" s="1145">
        <v>1</v>
      </c>
      <c r="B47" s="444" t="s">
        <v>2016</v>
      </c>
      <c r="C47" s="442">
        <v>0</v>
      </c>
      <c r="D47" s="442">
        <v>0</v>
      </c>
      <c r="E47" s="444" t="s">
        <v>19</v>
      </c>
      <c r="F47" s="582">
        <v>485.1</v>
      </c>
      <c r="G47" s="441">
        <v>485.1</v>
      </c>
      <c r="H47" s="1144" t="s">
        <v>1527</v>
      </c>
      <c r="I47" s="437">
        <f>G47/F47*100</f>
        <v>100</v>
      </c>
      <c r="J47" s="1144"/>
    </row>
    <row r="48" spans="1:11" ht="207.75" customHeight="1" x14ac:dyDescent="0.25">
      <c r="A48" s="2070">
        <v>2</v>
      </c>
      <c r="B48" s="2071" t="s">
        <v>2009</v>
      </c>
      <c r="C48" s="2072">
        <v>0</v>
      </c>
      <c r="D48" s="2072">
        <v>0</v>
      </c>
      <c r="E48" s="2071" t="s">
        <v>19</v>
      </c>
      <c r="F48" s="2073">
        <v>2057.6999999999998</v>
      </c>
      <c r="G48" s="2074">
        <v>2057.6999999999998</v>
      </c>
      <c r="H48" s="2075" t="s">
        <v>2010</v>
      </c>
      <c r="I48" s="2076">
        <f t="shared" ref="I48:I54" si="3">G48/F48*100</f>
        <v>100</v>
      </c>
      <c r="J48" s="2075"/>
    </row>
    <row r="49" spans="1:10" ht="132" customHeight="1" x14ac:dyDescent="0.25">
      <c r="A49" s="1801">
        <v>3</v>
      </c>
      <c r="B49" s="1802" t="s">
        <v>2017</v>
      </c>
      <c r="C49" s="1803">
        <v>0</v>
      </c>
      <c r="D49" s="1803">
        <v>0</v>
      </c>
      <c r="E49" s="1802" t="s">
        <v>19</v>
      </c>
      <c r="F49" s="752">
        <v>13749.4</v>
      </c>
      <c r="G49" s="565">
        <v>13749.4</v>
      </c>
      <c r="H49" s="2068" t="s">
        <v>2011</v>
      </c>
      <c r="I49" s="2069">
        <f t="shared" si="3"/>
        <v>100</v>
      </c>
      <c r="J49" s="1159"/>
    </row>
    <row r="50" spans="1:10" ht="78" customHeight="1" x14ac:dyDescent="0.25">
      <c r="A50" s="1160">
        <v>4</v>
      </c>
      <c r="B50" s="444" t="s">
        <v>2354</v>
      </c>
      <c r="C50" s="442">
        <v>177.8</v>
      </c>
      <c r="D50" s="442">
        <v>177.8</v>
      </c>
      <c r="E50" s="444" t="s">
        <v>19</v>
      </c>
      <c r="F50" s="582">
        <v>5154.7</v>
      </c>
      <c r="G50" s="441">
        <v>5154.7</v>
      </c>
      <c r="H50" s="1144" t="s">
        <v>2012</v>
      </c>
      <c r="I50" s="437">
        <f t="shared" si="3"/>
        <v>100</v>
      </c>
      <c r="J50" s="1159"/>
    </row>
    <row r="51" spans="1:10" ht="77.25" customHeight="1" x14ac:dyDescent="0.25">
      <c r="A51" s="1145">
        <v>5</v>
      </c>
      <c r="B51" s="444" t="s">
        <v>1579</v>
      </c>
      <c r="C51" s="442">
        <v>0</v>
      </c>
      <c r="D51" s="442">
        <v>0</v>
      </c>
      <c r="E51" s="444" t="s">
        <v>19</v>
      </c>
      <c r="F51" s="582">
        <v>599</v>
      </c>
      <c r="G51" s="441">
        <v>599</v>
      </c>
      <c r="H51" s="1144" t="s">
        <v>2270</v>
      </c>
      <c r="I51" s="437">
        <f t="shared" si="3"/>
        <v>100</v>
      </c>
      <c r="J51" s="1159"/>
    </row>
    <row r="52" spans="1:10" ht="91.5" customHeight="1" x14ac:dyDescent="0.25">
      <c r="A52" s="1160">
        <v>6</v>
      </c>
      <c r="B52" s="444" t="s">
        <v>1580</v>
      </c>
      <c r="C52" s="442">
        <v>0</v>
      </c>
      <c r="D52" s="442">
        <v>0</v>
      </c>
      <c r="E52" s="444" t="s">
        <v>19</v>
      </c>
      <c r="F52" s="582">
        <v>599</v>
      </c>
      <c r="G52" s="441">
        <v>599</v>
      </c>
      <c r="H52" s="1144" t="s">
        <v>2271</v>
      </c>
      <c r="I52" s="437">
        <f t="shared" si="3"/>
        <v>100</v>
      </c>
      <c r="J52" s="1159"/>
    </row>
    <row r="53" spans="1:10" ht="138" customHeight="1" x14ac:dyDescent="0.25">
      <c r="A53" s="1145">
        <v>7</v>
      </c>
      <c r="B53" s="444" t="s">
        <v>2014</v>
      </c>
      <c r="C53" s="442">
        <v>0</v>
      </c>
      <c r="D53" s="442">
        <v>0</v>
      </c>
      <c r="E53" s="444" t="s">
        <v>19</v>
      </c>
      <c r="F53" s="582">
        <v>598.5</v>
      </c>
      <c r="G53" s="441">
        <v>598.5</v>
      </c>
      <c r="H53" s="1144" t="s">
        <v>2272</v>
      </c>
      <c r="I53" s="437">
        <f t="shared" si="3"/>
        <v>100</v>
      </c>
      <c r="J53" s="1159"/>
    </row>
    <row r="54" spans="1:10" ht="156" customHeight="1" x14ac:dyDescent="0.25">
      <c r="A54" s="2070">
        <v>8</v>
      </c>
      <c r="B54" s="2071" t="s">
        <v>2015</v>
      </c>
      <c r="C54" s="2072">
        <v>0</v>
      </c>
      <c r="D54" s="2072">
        <v>0</v>
      </c>
      <c r="E54" s="2071" t="s">
        <v>19</v>
      </c>
      <c r="F54" s="2073">
        <v>599.1</v>
      </c>
      <c r="G54" s="2074">
        <v>599.1</v>
      </c>
      <c r="H54" s="2077" t="s">
        <v>2273</v>
      </c>
      <c r="I54" s="2076">
        <f t="shared" si="3"/>
        <v>100</v>
      </c>
      <c r="J54" s="2078"/>
    </row>
    <row r="55" spans="1:10" ht="24" customHeight="1" x14ac:dyDescent="0.25">
      <c r="A55" s="3358">
        <v>9</v>
      </c>
      <c r="B55" s="3359" t="s">
        <v>1502</v>
      </c>
      <c r="C55" s="3362">
        <v>2200</v>
      </c>
      <c r="D55" s="3362">
        <v>2200</v>
      </c>
      <c r="E55" s="445" t="s">
        <v>15</v>
      </c>
      <c r="F55" s="582">
        <f>F57+F56</f>
        <v>4184.2000000000007</v>
      </c>
      <c r="G55" s="441">
        <f>G57+G56</f>
        <v>4184.2000000000007</v>
      </c>
      <c r="H55" s="3353" t="s">
        <v>2274</v>
      </c>
      <c r="I55" s="437">
        <f t="shared" ref="I55:I118" si="4">G55/F55*100</f>
        <v>100</v>
      </c>
      <c r="J55" s="3356"/>
    </row>
    <row r="56" spans="1:10" ht="73.5" customHeight="1" x14ac:dyDescent="0.25">
      <c r="A56" s="3341"/>
      <c r="B56" s="3360"/>
      <c r="C56" s="3363"/>
      <c r="D56" s="3363"/>
      <c r="E56" s="445" t="s">
        <v>16</v>
      </c>
      <c r="F56" s="582">
        <v>2619.3000000000002</v>
      </c>
      <c r="G56" s="582">
        <v>2619.3000000000002</v>
      </c>
      <c r="H56" s="3354"/>
      <c r="I56" s="437">
        <f t="shared" si="4"/>
        <v>100</v>
      </c>
      <c r="J56" s="3357"/>
    </row>
    <row r="57" spans="1:10" ht="72.75" customHeight="1" x14ac:dyDescent="0.25">
      <c r="A57" s="3342"/>
      <c r="B57" s="3361"/>
      <c r="C57" s="3364"/>
      <c r="D57" s="3364"/>
      <c r="E57" s="445" t="s">
        <v>19</v>
      </c>
      <c r="F57" s="582">
        <v>1564.9</v>
      </c>
      <c r="G57" s="582">
        <v>1564.9</v>
      </c>
      <c r="H57" s="3355"/>
      <c r="I57" s="437">
        <f t="shared" si="4"/>
        <v>100</v>
      </c>
      <c r="J57" s="3339"/>
    </row>
    <row r="58" spans="1:10" ht="18.75" customHeight="1" x14ac:dyDescent="0.25">
      <c r="A58" s="3358">
        <v>10</v>
      </c>
      <c r="B58" s="3359" t="s">
        <v>1503</v>
      </c>
      <c r="C58" s="3362">
        <v>8217</v>
      </c>
      <c r="D58" s="3362">
        <v>8217</v>
      </c>
      <c r="E58" s="445" t="s">
        <v>15</v>
      </c>
      <c r="F58" s="582">
        <f>F59+F60</f>
        <v>11956.3</v>
      </c>
      <c r="G58" s="441">
        <f>G59+G60</f>
        <v>11949.400000000001</v>
      </c>
      <c r="H58" s="3353" t="s">
        <v>2275</v>
      </c>
      <c r="I58" s="437">
        <f t="shared" si="4"/>
        <v>99.942289838829751</v>
      </c>
      <c r="J58" s="3356"/>
    </row>
    <row r="59" spans="1:10" ht="71.25" customHeight="1" x14ac:dyDescent="0.25">
      <c r="A59" s="3341"/>
      <c r="B59" s="3360"/>
      <c r="C59" s="3363"/>
      <c r="D59" s="3363"/>
      <c r="E59" s="445" t="s">
        <v>16</v>
      </c>
      <c r="F59" s="582">
        <v>7484.6</v>
      </c>
      <c r="G59" s="441">
        <v>6988.8</v>
      </c>
      <c r="H59" s="3354"/>
      <c r="I59" s="437">
        <f t="shared" si="4"/>
        <v>93.375731502017473</v>
      </c>
      <c r="J59" s="3357"/>
    </row>
    <row r="60" spans="1:10" ht="72.75" customHeight="1" x14ac:dyDescent="0.25">
      <c r="A60" s="3342"/>
      <c r="B60" s="3361"/>
      <c r="C60" s="3364"/>
      <c r="D60" s="3364"/>
      <c r="E60" s="445" t="s">
        <v>19</v>
      </c>
      <c r="F60" s="582">
        <v>4471.7</v>
      </c>
      <c r="G60" s="441">
        <v>4960.6000000000004</v>
      </c>
      <c r="H60" s="3355"/>
      <c r="I60" s="437">
        <f t="shared" si="4"/>
        <v>110.9332021378894</v>
      </c>
      <c r="J60" s="3339"/>
    </row>
    <row r="61" spans="1:10" ht="18.75" customHeight="1" x14ac:dyDescent="0.3">
      <c r="A61" s="3358">
        <v>11</v>
      </c>
      <c r="B61" s="3359" t="s">
        <v>1504</v>
      </c>
      <c r="C61" s="3323">
        <v>8259</v>
      </c>
      <c r="D61" s="3323">
        <v>8259</v>
      </c>
      <c r="E61" s="446" t="s">
        <v>15</v>
      </c>
      <c r="F61" s="582">
        <f>F62+F63</f>
        <v>13339.5</v>
      </c>
      <c r="G61" s="441">
        <f>G62+G63</f>
        <v>12478.3</v>
      </c>
      <c r="H61" s="3353" t="s">
        <v>2276</v>
      </c>
      <c r="I61" s="437">
        <f t="shared" si="4"/>
        <v>93.54398590651823</v>
      </c>
      <c r="J61" s="3356"/>
    </row>
    <row r="62" spans="1:10" ht="75.75" customHeight="1" x14ac:dyDescent="0.25">
      <c r="A62" s="3341"/>
      <c r="B62" s="3360"/>
      <c r="C62" s="3324"/>
      <c r="D62" s="3324"/>
      <c r="E62" s="445" t="s">
        <v>16</v>
      </c>
      <c r="F62" s="582">
        <v>8350.5</v>
      </c>
      <c r="G62" s="441">
        <v>8302.9</v>
      </c>
      <c r="H62" s="3354"/>
      <c r="I62" s="437">
        <f t="shared" si="4"/>
        <v>99.429974253038736</v>
      </c>
      <c r="J62" s="3357"/>
    </row>
    <row r="63" spans="1:10" ht="74.25" customHeight="1" x14ac:dyDescent="0.25">
      <c r="A63" s="3342"/>
      <c r="B63" s="3361"/>
      <c r="C63" s="3325"/>
      <c r="D63" s="3325"/>
      <c r="E63" s="445" t="s">
        <v>19</v>
      </c>
      <c r="F63" s="582">
        <v>4989</v>
      </c>
      <c r="G63" s="441">
        <v>4175.3999999999996</v>
      </c>
      <c r="H63" s="3355"/>
      <c r="I63" s="437">
        <f t="shared" si="4"/>
        <v>83.692122669873712</v>
      </c>
      <c r="J63" s="3339"/>
    </row>
    <row r="64" spans="1:10" ht="21.75" customHeight="1" x14ac:dyDescent="0.3">
      <c r="A64" s="3319">
        <v>12</v>
      </c>
      <c r="B64" s="3320" t="s">
        <v>2277</v>
      </c>
      <c r="C64" s="3321">
        <v>8578</v>
      </c>
      <c r="D64" s="3321">
        <v>8578</v>
      </c>
      <c r="E64" s="2079" t="s">
        <v>15</v>
      </c>
      <c r="F64" s="2073">
        <f>F65+F66</f>
        <v>12123.7</v>
      </c>
      <c r="G64" s="2074">
        <f>G65+G66</f>
        <v>12123.7</v>
      </c>
      <c r="H64" s="3322" t="s">
        <v>2276</v>
      </c>
      <c r="I64" s="2076">
        <f t="shared" si="4"/>
        <v>100</v>
      </c>
      <c r="J64" s="2847"/>
    </row>
    <row r="65" spans="1:10" ht="72.75" customHeight="1" x14ac:dyDescent="0.25">
      <c r="A65" s="3319"/>
      <c r="B65" s="3320"/>
      <c r="C65" s="3321"/>
      <c r="D65" s="3321"/>
      <c r="E65" s="2080" t="s">
        <v>16</v>
      </c>
      <c r="F65" s="2073">
        <v>7589.4</v>
      </c>
      <c r="G65" s="2074">
        <v>7589.4</v>
      </c>
      <c r="H65" s="3322"/>
      <c r="I65" s="2076">
        <f t="shared" si="4"/>
        <v>100</v>
      </c>
      <c r="J65" s="2847"/>
    </row>
    <row r="66" spans="1:10" ht="76.5" customHeight="1" x14ac:dyDescent="0.25">
      <c r="A66" s="3319"/>
      <c r="B66" s="3320"/>
      <c r="C66" s="3321"/>
      <c r="D66" s="3321"/>
      <c r="E66" s="2080" t="s">
        <v>19</v>
      </c>
      <c r="F66" s="2073">
        <v>4534.3</v>
      </c>
      <c r="G66" s="2074">
        <v>4534.3</v>
      </c>
      <c r="H66" s="3322"/>
      <c r="I66" s="2076">
        <f t="shared" si="4"/>
        <v>100</v>
      </c>
      <c r="J66" s="2847"/>
    </row>
    <row r="67" spans="1:10" ht="22.5" customHeight="1" x14ac:dyDescent="0.25">
      <c r="A67" s="3358">
        <v>13</v>
      </c>
      <c r="B67" s="3359" t="s">
        <v>1505</v>
      </c>
      <c r="C67" s="3323">
        <v>9759</v>
      </c>
      <c r="D67" s="3323">
        <v>9759</v>
      </c>
      <c r="E67" s="448" t="s">
        <v>15</v>
      </c>
      <c r="F67" s="582">
        <f>F68+F69</f>
        <v>12870.2</v>
      </c>
      <c r="G67" s="441">
        <f>G68+G69</f>
        <v>12870.2</v>
      </c>
      <c r="H67" s="3353" t="s">
        <v>2278</v>
      </c>
      <c r="I67" s="437">
        <f t="shared" si="4"/>
        <v>100</v>
      </c>
      <c r="J67" s="3356"/>
    </row>
    <row r="68" spans="1:10" ht="72" customHeight="1" x14ac:dyDescent="0.25">
      <c r="A68" s="3341"/>
      <c r="B68" s="3360"/>
      <c r="C68" s="3324"/>
      <c r="D68" s="3324"/>
      <c r="E68" s="448" t="s">
        <v>16</v>
      </c>
      <c r="F68" s="582">
        <v>8056.7</v>
      </c>
      <c r="G68" s="441">
        <v>8056.7</v>
      </c>
      <c r="H68" s="3354"/>
      <c r="I68" s="437">
        <f t="shared" si="4"/>
        <v>100</v>
      </c>
      <c r="J68" s="3357"/>
    </row>
    <row r="69" spans="1:10" ht="69" customHeight="1" x14ac:dyDescent="0.25">
      <c r="A69" s="3342"/>
      <c r="B69" s="3361"/>
      <c r="C69" s="3325"/>
      <c r="D69" s="3325"/>
      <c r="E69" s="448" t="s">
        <v>19</v>
      </c>
      <c r="F69" s="582">
        <v>4813.5</v>
      </c>
      <c r="G69" s="441">
        <v>4813.5</v>
      </c>
      <c r="H69" s="3355"/>
      <c r="I69" s="436">
        <f t="shared" si="4"/>
        <v>100</v>
      </c>
      <c r="J69" s="3339"/>
    </row>
    <row r="70" spans="1:10" ht="24" customHeight="1" x14ac:dyDescent="0.25">
      <c r="A70" s="3358">
        <v>14</v>
      </c>
      <c r="B70" s="3359" t="s">
        <v>1506</v>
      </c>
      <c r="C70" s="3323">
        <v>2000</v>
      </c>
      <c r="D70" s="3323">
        <v>2000</v>
      </c>
      <c r="E70" s="448" t="s">
        <v>15</v>
      </c>
      <c r="F70" s="582">
        <f>F71+F72</f>
        <v>2829.7</v>
      </c>
      <c r="G70" s="441">
        <f>G71+G72</f>
        <v>2829.7</v>
      </c>
      <c r="H70" s="3353" t="s">
        <v>2279</v>
      </c>
      <c r="I70" s="436">
        <f t="shared" si="4"/>
        <v>100</v>
      </c>
      <c r="J70" s="3365"/>
    </row>
    <row r="71" spans="1:10" ht="70.5" customHeight="1" x14ac:dyDescent="0.25">
      <c r="A71" s="3341"/>
      <c r="B71" s="3360"/>
      <c r="C71" s="3324"/>
      <c r="D71" s="3324"/>
      <c r="E71" s="448" t="s">
        <v>16</v>
      </c>
      <c r="F71" s="1161">
        <v>1771.4</v>
      </c>
      <c r="G71" s="1162">
        <v>1771.4</v>
      </c>
      <c r="H71" s="3354"/>
      <c r="I71" s="436">
        <f t="shared" si="4"/>
        <v>100</v>
      </c>
      <c r="J71" s="3366"/>
    </row>
    <row r="72" spans="1:10" ht="78" customHeight="1" x14ac:dyDescent="0.25">
      <c r="A72" s="3342"/>
      <c r="B72" s="3361"/>
      <c r="C72" s="3325"/>
      <c r="D72" s="3325"/>
      <c r="E72" s="448" t="s">
        <v>19</v>
      </c>
      <c r="F72" s="1161">
        <v>1058.3</v>
      </c>
      <c r="G72" s="1162">
        <v>1058.3</v>
      </c>
      <c r="H72" s="3355"/>
      <c r="I72" s="436">
        <f t="shared" si="4"/>
        <v>100</v>
      </c>
      <c r="J72" s="3367"/>
    </row>
    <row r="73" spans="1:10" ht="24.75" customHeight="1" x14ac:dyDescent="0.25">
      <c r="A73" s="3358">
        <v>15</v>
      </c>
      <c r="B73" s="3359" t="s">
        <v>2018</v>
      </c>
      <c r="C73" s="3323">
        <v>1479.4</v>
      </c>
      <c r="D73" s="3323">
        <v>1479.4</v>
      </c>
      <c r="E73" s="448" t="s">
        <v>15</v>
      </c>
      <c r="F73" s="582">
        <f>F74+F75</f>
        <v>2341.1999999999998</v>
      </c>
      <c r="G73" s="441">
        <f>G74+G75</f>
        <v>2341.1999999999998</v>
      </c>
      <c r="H73" s="3353" t="s">
        <v>2280</v>
      </c>
      <c r="I73" s="436">
        <f t="shared" si="4"/>
        <v>100</v>
      </c>
      <c r="J73" s="3365"/>
    </row>
    <row r="74" spans="1:10" ht="71.25" customHeight="1" x14ac:dyDescent="0.25">
      <c r="A74" s="3341"/>
      <c r="B74" s="3360"/>
      <c r="C74" s="3324"/>
      <c r="D74" s="3324"/>
      <c r="E74" s="448" t="s">
        <v>16</v>
      </c>
      <c r="F74" s="1161">
        <v>1465.2</v>
      </c>
      <c r="G74" s="1162">
        <v>1465.2</v>
      </c>
      <c r="H74" s="3354"/>
      <c r="I74" s="436">
        <f t="shared" si="4"/>
        <v>100</v>
      </c>
      <c r="J74" s="3366"/>
    </row>
    <row r="75" spans="1:10" ht="71.25" customHeight="1" x14ac:dyDescent="0.25">
      <c r="A75" s="3342"/>
      <c r="B75" s="3361"/>
      <c r="C75" s="3325"/>
      <c r="D75" s="3325"/>
      <c r="E75" s="448" t="s">
        <v>19</v>
      </c>
      <c r="F75" s="1161">
        <v>876</v>
      </c>
      <c r="G75" s="1162">
        <v>876</v>
      </c>
      <c r="H75" s="3355"/>
      <c r="I75" s="436">
        <f t="shared" si="4"/>
        <v>100</v>
      </c>
      <c r="J75" s="3367"/>
    </row>
    <row r="76" spans="1:10" ht="26.25" customHeight="1" x14ac:dyDescent="0.25">
      <c r="A76" s="3319">
        <v>16</v>
      </c>
      <c r="B76" s="3320" t="s">
        <v>1507</v>
      </c>
      <c r="C76" s="3321">
        <v>3727</v>
      </c>
      <c r="D76" s="3321">
        <v>3727</v>
      </c>
      <c r="E76" s="2081" t="s">
        <v>15</v>
      </c>
      <c r="F76" s="2073">
        <f>F77+F78</f>
        <v>5164.8999999999996</v>
      </c>
      <c r="G76" s="2074">
        <f>G77+G78</f>
        <v>4886.6000000000004</v>
      </c>
      <c r="H76" s="3322" t="s">
        <v>2281</v>
      </c>
      <c r="I76" s="1879">
        <f t="shared" si="4"/>
        <v>94.611705938159517</v>
      </c>
      <c r="J76" s="2847" t="s">
        <v>2013</v>
      </c>
    </row>
    <row r="77" spans="1:10" ht="74.25" customHeight="1" x14ac:dyDescent="0.25">
      <c r="A77" s="3319"/>
      <c r="B77" s="3320"/>
      <c r="C77" s="3321"/>
      <c r="D77" s="3321"/>
      <c r="E77" s="2081" t="s">
        <v>16</v>
      </c>
      <c r="F77" s="2073">
        <v>3233.2</v>
      </c>
      <c r="G77" s="2074">
        <v>3059</v>
      </c>
      <c r="H77" s="3322"/>
      <c r="I77" s="1879">
        <f t="shared" si="4"/>
        <v>94.61214895459608</v>
      </c>
      <c r="J77" s="2847"/>
    </row>
    <row r="78" spans="1:10" ht="76.5" customHeight="1" x14ac:dyDescent="0.25">
      <c r="A78" s="3319"/>
      <c r="B78" s="3320"/>
      <c r="C78" s="3321"/>
      <c r="D78" s="3321"/>
      <c r="E78" s="2081" t="s">
        <v>19</v>
      </c>
      <c r="F78" s="2073">
        <v>1931.7</v>
      </c>
      <c r="G78" s="2074">
        <v>1827.6</v>
      </c>
      <c r="H78" s="3322"/>
      <c r="I78" s="1879">
        <f t="shared" si="4"/>
        <v>94.610964435471331</v>
      </c>
      <c r="J78" s="2847"/>
    </row>
    <row r="79" spans="1:10" ht="29.25" customHeight="1" x14ac:dyDescent="0.25">
      <c r="A79" s="3319">
        <v>17</v>
      </c>
      <c r="B79" s="3320" t="s">
        <v>2458</v>
      </c>
      <c r="C79" s="3321">
        <v>3013</v>
      </c>
      <c r="D79" s="3321">
        <v>3013</v>
      </c>
      <c r="E79" s="2081" t="s">
        <v>15</v>
      </c>
      <c r="F79" s="2073">
        <f>F80+F81</f>
        <v>5658.7000000000007</v>
      </c>
      <c r="G79" s="2074">
        <f>G80+G81</f>
        <v>5646.2</v>
      </c>
      <c r="H79" s="3322" t="s">
        <v>2282</v>
      </c>
      <c r="I79" s="1879">
        <f t="shared" si="4"/>
        <v>99.779101206991001</v>
      </c>
      <c r="J79" s="3368"/>
    </row>
    <row r="80" spans="1:10" ht="73.5" customHeight="1" x14ac:dyDescent="0.25">
      <c r="A80" s="3319"/>
      <c r="B80" s="3320"/>
      <c r="C80" s="3321"/>
      <c r="D80" s="3321"/>
      <c r="E80" s="2081" t="s">
        <v>16</v>
      </c>
      <c r="F80" s="2073">
        <v>3542.3</v>
      </c>
      <c r="G80" s="2074">
        <v>3534.5</v>
      </c>
      <c r="H80" s="3322"/>
      <c r="I80" s="1879">
        <f t="shared" si="4"/>
        <v>99.779804082093548</v>
      </c>
      <c r="J80" s="3368"/>
    </row>
    <row r="81" spans="1:10" ht="75" customHeight="1" x14ac:dyDescent="0.25">
      <c r="A81" s="3319"/>
      <c r="B81" s="3320"/>
      <c r="C81" s="3321"/>
      <c r="D81" s="3321"/>
      <c r="E81" s="2081" t="s">
        <v>19</v>
      </c>
      <c r="F81" s="2073">
        <v>2116.4</v>
      </c>
      <c r="G81" s="2074">
        <v>2111.6999999999998</v>
      </c>
      <c r="H81" s="3322"/>
      <c r="I81" s="1879">
        <f t="shared" si="4"/>
        <v>99.777924777924767</v>
      </c>
      <c r="J81" s="3368"/>
    </row>
    <row r="82" spans="1:10" ht="30.75" customHeight="1" x14ac:dyDescent="0.25">
      <c r="A82" s="3319">
        <v>18</v>
      </c>
      <c r="B82" s="3320" t="s">
        <v>1508</v>
      </c>
      <c r="C82" s="3321">
        <v>2897</v>
      </c>
      <c r="D82" s="3321">
        <v>2897</v>
      </c>
      <c r="E82" s="2081" t="s">
        <v>15</v>
      </c>
      <c r="F82" s="2073">
        <f>F83+F84</f>
        <v>3766.2</v>
      </c>
      <c r="G82" s="2074">
        <f>G83+G84</f>
        <v>3667.4</v>
      </c>
      <c r="H82" s="3322" t="s">
        <v>2283</v>
      </c>
      <c r="I82" s="1879">
        <f t="shared" si="4"/>
        <v>97.376666135627431</v>
      </c>
      <c r="J82" s="2847" t="s">
        <v>2013</v>
      </c>
    </row>
    <row r="83" spans="1:10" ht="75.75" customHeight="1" x14ac:dyDescent="0.25">
      <c r="A83" s="3319"/>
      <c r="B83" s="3320"/>
      <c r="C83" s="3321"/>
      <c r="D83" s="3321"/>
      <c r="E83" s="2081" t="s">
        <v>16</v>
      </c>
      <c r="F83" s="2073">
        <v>2357.6</v>
      </c>
      <c r="G83" s="2074">
        <v>2295.8000000000002</v>
      </c>
      <c r="H83" s="3322"/>
      <c r="I83" s="1879">
        <f t="shared" si="4"/>
        <v>97.378690193417043</v>
      </c>
      <c r="J83" s="2847"/>
    </row>
    <row r="84" spans="1:10" ht="75" customHeight="1" x14ac:dyDescent="0.25">
      <c r="A84" s="3319"/>
      <c r="B84" s="3320"/>
      <c r="C84" s="3321"/>
      <c r="D84" s="3321"/>
      <c r="E84" s="2081" t="s">
        <v>19</v>
      </c>
      <c r="F84" s="2073">
        <v>1408.6</v>
      </c>
      <c r="G84" s="2074">
        <v>1371.6</v>
      </c>
      <c r="H84" s="3322"/>
      <c r="I84" s="1879">
        <f t="shared" si="4"/>
        <v>97.37327843248616</v>
      </c>
      <c r="J84" s="2847"/>
    </row>
    <row r="85" spans="1:10" ht="33" customHeight="1" x14ac:dyDescent="0.25">
      <c r="A85" s="3319">
        <v>19</v>
      </c>
      <c r="B85" s="3320" t="s">
        <v>2459</v>
      </c>
      <c r="C85" s="3321">
        <v>3168</v>
      </c>
      <c r="D85" s="3321">
        <v>3168</v>
      </c>
      <c r="E85" s="2081" t="s">
        <v>15</v>
      </c>
      <c r="F85" s="2073">
        <f>F86+F87</f>
        <v>5155</v>
      </c>
      <c r="G85" s="2074">
        <f>G86+G87</f>
        <v>5155</v>
      </c>
      <c r="H85" s="3322" t="s">
        <v>2284</v>
      </c>
      <c r="I85" s="1879">
        <f t="shared" si="4"/>
        <v>100</v>
      </c>
      <c r="J85" s="3368"/>
    </row>
    <row r="86" spans="1:10" ht="70.5" customHeight="1" x14ac:dyDescent="0.25">
      <c r="A86" s="3319"/>
      <c r="B86" s="3320"/>
      <c r="C86" s="3321"/>
      <c r="D86" s="3321"/>
      <c r="E86" s="2081" t="s">
        <v>16</v>
      </c>
      <c r="F86" s="2073">
        <v>3227</v>
      </c>
      <c r="G86" s="2074">
        <v>3227</v>
      </c>
      <c r="H86" s="3322"/>
      <c r="I86" s="1879">
        <f t="shared" si="4"/>
        <v>100</v>
      </c>
      <c r="J86" s="3368"/>
    </row>
    <row r="87" spans="1:10" ht="74.25" customHeight="1" x14ac:dyDescent="0.25">
      <c r="A87" s="3319"/>
      <c r="B87" s="3320"/>
      <c r="C87" s="3321"/>
      <c r="D87" s="3321"/>
      <c r="E87" s="2081" t="s">
        <v>19</v>
      </c>
      <c r="F87" s="2073">
        <v>1928</v>
      </c>
      <c r="G87" s="2074">
        <v>1928</v>
      </c>
      <c r="H87" s="3322"/>
      <c r="I87" s="1879">
        <f t="shared" si="4"/>
        <v>100</v>
      </c>
      <c r="J87" s="3368"/>
    </row>
    <row r="88" spans="1:10" ht="26.25" customHeight="1" x14ac:dyDescent="0.25">
      <c r="A88" s="3319">
        <v>20</v>
      </c>
      <c r="B88" s="3320" t="s">
        <v>1509</v>
      </c>
      <c r="C88" s="3321">
        <v>4836</v>
      </c>
      <c r="D88" s="3321">
        <v>4836</v>
      </c>
      <c r="E88" s="2081" t="s">
        <v>15</v>
      </c>
      <c r="F88" s="2073">
        <f>F89+F90</f>
        <v>8886.2999999999993</v>
      </c>
      <c r="G88" s="2074">
        <f>G89+G90</f>
        <v>8886.2999999999993</v>
      </c>
      <c r="H88" s="3322" t="s">
        <v>2285</v>
      </c>
      <c r="I88" s="1879">
        <f t="shared" si="4"/>
        <v>100</v>
      </c>
      <c r="J88" s="3368"/>
    </row>
    <row r="89" spans="1:10" ht="79.5" customHeight="1" x14ac:dyDescent="0.25">
      <c r="A89" s="3319"/>
      <c r="B89" s="3320"/>
      <c r="C89" s="3321"/>
      <c r="D89" s="3321"/>
      <c r="E89" s="2081" t="s">
        <v>16</v>
      </c>
      <c r="F89" s="2073">
        <v>5562.8</v>
      </c>
      <c r="G89" s="2074">
        <v>5562.8</v>
      </c>
      <c r="H89" s="3322"/>
      <c r="I89" s="1879">
        <f t="shared" si="4"/>
        <v>100</v>
      </c>
      <c r="J89" s="3368"/>
    </row>
    <row r="90" spans="1:10" ht="78" customHeight="1" x14ac:dyDescent="0.25">
      <c r="A90" s="3319"/>
      <c r="B90" s="3320"/>
      <c r="C90" s="3321"/>
      <c r="D90" s="3321"/>
      <c r="E90" s="2081" t="s">
        <v>19</v>
      </c>
      <c r="F90" s="2073">
        <v>3323.5</v>
      </c>
      <c r="G90" s="2074">
        <v>3323.5</v>
      </c>
      <c r="H90" s="3322"/>
      <c r="I90" s="1879">
        <f t="shared" si="4"/>
        <v>100</v>
      </c>
      <c r="J90" s="3368"/>
    </row>
    <row r="91" spans="1:10" ht="26.25" customHeight="1" x14ac:dyDescent="0.25">
      <c r="A91" s="3358">
        <v>21</v>
      </c>
      <c r="B91" s="3359" t="s">
        <v>1510</v>
      </c>
      <c r="C91" s="3323">
        <v>4370</v>
      </c>
      <c r="D91" s="3323">
        <v>4370</v>
      </c>
      <c r="E91" s="448" t="s">
        <v>15</v>
      </c>
      <c r="F91" s="582">
        <f>F92+F93</f>
        <v>6855.5</v>
      </c>
      <c r="G91" s="441">
        <f>G92+G93</f>
        <v>6855.5</v>
      </c>
      <c r="H91" s="3353" t="s">
        <v>2286</v>
      </c>
      <c r="I91" s="436">
        <f t="shared" si="4"/>
        <v>100</v>
      </c>
      <c r="J91" s="3365"/>
    </row>
    <row r="92" spans="1:10" ht="74.25" customHeight="1" x14ac:dyDescent="0.25">
      <c r="A92" s="3341"/>
      <c r="B92" s="3360"/>
      <c r="C92" s="3324"/>
      <c r="D92" s="3324"/>
      <c r="E92" s="448" t="s">
        <v>16</v>
      </c>
      <c r="F92" s="1161">
        <v>4291.5</v>
      </c>
      <c r="G92" s="1162">
        <v>4291.5</v>
      </c>
      <c r="H92" s="3354"/>
      <c r="I92" s="436">
        <f t="shared" si="4"/>
        <v>100</v>
      </c>
      <c r="J92" s="3366"/>
    </row>
    <row r="93" spans="1:10" ht="75" customHeight="1" x14ac:dyDescent="0.25">
      <c r="A93" s="3342"/>
      <c r="B93" s="3361"/>
      <c r="C93" s="3325"/>
      <c r="D93" s="3325"/>
      <c r="E93" s="448" t="s">
        <v>19</v>
      </c>
      <c r="F93" s="1161">
        <v>2564</v>
      </c>
      <c r="G93" s="1162">
        <v>2564</v>
      </c>
      <c r="H93" s="3355"/>
      <c r="I93" s="436">
        <f t="shared" si="4"/>
        <v>100</v>
      </c>
      <c r="J93" s="3367"/>
    </row>
    <row r="94" spans="1:10" ht="24" customHeight="1" x14ac:dyDescent="0.25">
      <c r="A94" s="3358">
        <v>22</v>
      </c>
      <c r="B94" s="3359" t="s">
        <v>2019</v>
      </c>
      <c r="C94" s="3323">
        <v>24417</v>
      </c>
      <c r="D94" s="3323">
        <v>24417</v>
      </c>
      <c r="E94" s="448" t="s">
        <v>15</v>
      </c>
      <c r="F94" s="582">
        <f>F95+F96</f>
        <v>32136.1</v>
      </c>
      <c r="G94" s="441">
        <f>G95+G96</f>
        <v>31087.5</v>
      </c>
      <c r="H94" s="3353" t="s">
        <v>2291</v>
      </c>
      <c r="I94" s="436">
        <f t="shared" si="4"/>
        <v>96.737002934394653</v>
      </c>
      <c r="J94" s="3356" t="s">
        <v>2013</v>
      </c>
    </row>
    <row r="95" spans="1:10" ht="72.75" customHeight="1" x14ac:dyDescent="0.25">
      <c r="A95" s="3341"/>
      <c r="B95" s="3360"/>
      <c r="C95" s="3324"/>
      <c r="D95" s="3324"/>
      <c r="E95" s="448" t="s">
        <v>16</v>
      </c>
      <c r="F95" s="1161">
        <v>20117.099999999999</v>
      </c>
      <c r="G95" s="1162">
        <v>19460.7</v>
      </c>
      <c r="H95" s="3354"/>
      <c r="I95" s="436">
        <f t="shared" si="4"/>
        <v>96.737104254589383</v>
      </c>
      <c r="J95" s="3357"/>
    </row>
    <row r="96" spans="1:10" ht="72" customHeight="1" x14ac:dyDescent="0.25">
      <c r="A96" s="3342"/>
      <c r="B96" s="3361"/>
      <c r="C96" s="3325"/>
      <c r="D96" s="3325"/>
      <c r="E96" s="448" t="s">
        <v>19</v>
      </c>
      <c r="F96" s="1161">
        <v>12019</v>
      </c>
      <c r="G96" s="1162">
        <v>11626.8</v>
      </c>
      <c r="H96" s="3355"/>
      <c r="I96" s="436">
        <f t="shared" si="4"/>
        <v>96.73683334720026</v>
      </c>
      <c r="J96" s="3339"/>
    </row>
    <row r="97" spans="1:10" ht="26.25" customHeight="1" x14ac:dyDescent="0.25">
      <c r="A97" s="3358">
        <v>23</v>
      </c>
      <c r="B97" s="3359" t="s">
        <v>2020</v>
      </c>
      <c r="C97" s="3323">
        <v>1312</v>
      </c>
      <c r="D97" s="3323">
        <v>1312</v>
      </c>
      <c r="E97" s="448" t="s">
        <v>15</v>
      </c>
      <c r="F97" s="582">
        <f>F98+F99</f>
        <v>2197.9</v>
      </c>
      <c r="G97" s="441">
        <f>G98+G99</f>
        <v>2197.9</v>
      </c>
      <c r="H97" s="3353" t="s">
        <v>2290</v>
      </c>
      <c r="I97" s="436">
        <f t="shared" si="4"/>
        <v>100</v>
      </c>
      <c r="J97" s="3365"/>
    </row>
    <row r="98" spans="1:10" ht="72" customHeight="1" x14ac:dyDescent="0.25">
      <c r="A98" s="3341"/>
      <c r="B98" s="3360"/>
      <c r="C98" s="3324"/>
      <c r="D98" s="3324"/>
      <c r="E98" s="448" t="s">
        <v>16</v>
      </c>
      <c r="F98" s="1161">
        <v>1375.9</v>
      </c>
      <c r="G98" s="1162">
        <v>1375.9</v>
      </c>
      <c r="H98" s="3354"/>
      <c r="I98" s="436">
        <f t="shared" si="4"/>
        <v>100</v>
      </c>
      <c r="J98" s="3366"/>
    </row>
    <row r="99" spans="1:10" ht="74.25" customHeight="1" x14ac:dyDescent="0.25">
      <c r="A99" s="3342"/>
      <c r="B99" s="3361"/>
      <c r="C99" s="3325"/>
      <c r="D99" s="3325"/>
      <c r="E99" s="448" t="s">
        <v>19</v>
      </c>
      <c r="F99" s="1161">
        <v>822</v>
      </c>
      <c r="G99" s="1162">
        <v>822</v>
      </c>
      <c r="H99" s="3355"/>
      <c r="I99" s="436">
        <f t="shared" si="4"/>
        <v>100</v>
      </c>
      <c r="J99" s="3367"/>
    </row>
    <row r="100" spans="1:10" ht="24" customHeight="1" x14ac:dyDescent="0.25">
      <c r="A100" s="3358">
        <v>24</v>
      </c>
      <c r="B100" s="3359" t="s">
        <v>2021</v>
      </c>
      <c r="C100" s="3323">
        <v>3601</v>
      </c>
      <c r="D100" s="3323">
        <v>3601</v>
      </c>
      <c r="E100" s="448" t="s">
        <v>15</v>
      </c>
      <c r="F100" s="582">
        <f>F101+F102</f>
        <v>6125.1</v>
      </c>
      <c r="G100" s="441">
        <f>G101+G102</f>
        <v>6125.1</v>
      </c>
      <c r="H100" s="3353" t="s">
        <v>2289</v>
      </c>
      <c r="I100" s="436">
        <f t="shared" si="4"/>
        <v>100</v>
      </c>
      <c r="J100" s="3365"/>
    </row>
    <row r="101" spans="1:10" ht="69.75" customHeight="1" x14ac:dyDescent="0.25">
      <c r="A101" s="3341"/>
      <c r="B101" s="3360"/>
      <c r="C101" s="3324"/>
      <c r="D101" s="3324"/>
      <c r="E101" s="448" t="s">
        <v>16</v>
      </c>
      <c r="F101" s="1161">
        <v>3834.3</v>
      </c>
      <c r="G101" s="1162">
        <v>3834.3</v>
      </c>
      <c r="H101" s="3354"/>
      <c r="I101" s="436">
        <f t="shared" si="4"/>
        <v>100</v>
      </c>
      <c r="J101" s="3366"/>
    </row>
    <row r="102" spans="1:10" ht="72" customHeight="1" x14ac:dyDescent="0.25">
      <c r="A102" s="3342"/>
      <c r="B102" s="3361"/>
      <c r="C102" s="3325"/>
      <c r="D102" s="3325"/>
      <c r="E102" s="448" t="s">
        <v>19</v>
      </c>
      <c r="F102" s="1161">
        <v>2290.8000000000002</v>
      </c>
      <c r="G102" s="1162">
        <v>2290.8000000000002</v>
      </c>
      <c r="H102" s="3355"/>
      <c r="I102" s="436">
        <f t="shared" si="4"/>
        <v>100</v>
      </c>
      <c r="J102" s="3367"/>
    </row>
    <row r="103" spans="1:10" ht="24" customHeight="1" x14ac:dyDescent="0.25">
      <c r="A103" s="3319">
        <v>25</v>
      </c>
      <c r="B103" s="3320" t="s">
        <v>2287</v>
      </c>
      <c r="C103" s="3321">
        <v>17898</v>
      </c>
      <c r="D103" s="3321">
        <v>17898</v>
      </c>
      <c r="E103" s="2081" t="s">
        <v>15</v>
      </c>
      <c r="F103" s="2073">
        <f>F104+F105</f>
        <v>19672.199999999997</v>
      </c>
      <c r="G103" s="2074">
        <f>G104+G105</f>
        <v>18832.3</v>
      </c>
      <c r="H103" s="3322" t="s">
        <v>2288</v>
      </c>
      <c r="I103" s="1879">
        <f t="shared" si="4"/>
        <v>95.730523276501884</v>
      </c>
      <c r="J103" s="2847" t="s">
        <v>2013</v>
      </c>
    </row>
    <row r="104" spans="1:10" ht="72.75" customHeight="1" x14ac:dyDescent="0.25">
      <c r="A104" s="3319"/>
      <c r="B104" s="3320"/>
      <c r="C104" s="3321"/>
      <c r="D104" s="3321"/>
      <c r="E104" s="2081" t="s">
        <v>16</v>
      </c>
      <c r="F104" s="2073">
        <v>12314.8</v>
      </c>
      <c r="G104" s="2074">
        <v>11789</v>
      </c>
      <c r="H104" s="3322"/>
      <c r="I104" s="1879">
        <f t="shared" si="4"/>
        <v>95.730340728229464</v>
      </c>
      <c r="J104" s="2847"/>
    </row>
    <row r="105" spans="1:10" ht="76.5" customHeight="1" x14ac:dyDescent="0.25">
      <c r="A105" s="1159"/>
      <c r="B105" s="1532"/>
      <c r="C105" s="1533"/>
      <c r="D105" s="1533"/>
      <c r="E105" s="2082" t="s">
        <v>19</v>
      </c>
      <c r="F105" s="752">
        <v>7357.4</v>
      </c>
      <c r="G105" s="565">
        <v>7043.3</v>
      </c>
      <c r="H105" s="1534"/>
      <c r="I105" s="2083">
        <f t="shared" si="4"/>
        <v>95.73082882540028</v>
      </c>
      <c r="J105" s="1535"/>
    </row>
    <row r="106" spans="1:10" ht="24" customHeight="1" x14ac:dyDescent="0.25">
      <c r="A106" s="3358">
        <v>26</v>
      </c>
      <c r="B106" s="3359" t="s">
        <v>1511</v>
      </c>
      <c r="C106" s="3323">
        <v>759</v>
      </c>
      <c r="D106" s="3323">
        <v>759</v>
      </c>
      <c r="E106" s="448" t="s">
        <v>15</v>
      </c>
      <c r="F106" s="582">
        <f>F107+F108</f>
        <v>1801.7</v>
      </c>
      <c r="G106" s="441">
        <f>G107+G108</f>
        <v>1093.8</v>
      </c>
      <c r="H106" s="3353" t="s">
        <v>2292</v>
      </c>
      <c r="I106" s="436">
        <f t="shared" si="4"/>
        <v>60.70933007714936</v>
      </c>
      <c r="J106" s="3369" t="s">
        <v>2460</v>
      </c>
    </row>
    <row r="107" spans="1:10" ht="74.25" customHeight="1" x14ac:dyDescent="0.25">
      <c r="A107" s="3341"/>
      <c r="B107" s="3360"/>
      <c r="C107" s="3324"/>
      <c r="D107" s="3324"/>
      <c r="E107" s="448" t="s">
        <v>16</v>
      </c>
      <c r="F107" s="1161">
        <v>1127.9000000000001</v>
      </c>
      <c r="G107" s="1162">
        <v>775.8</v>
      </c>
      <c r="H107" s="3354"/>
      <c r="I107" s="436">
        <f t="shared" si="4"/>
        <v>68.782693501196903</v>
      </c>
      <c r="J107" s="3370"/>
    </row>
    <row r="108" spans="1:10" ht="94.5" customHeight="1" x14ac:dyDescent="0.25">
      <c r="A108" s="3342"/>
      <c r="B108" s="3361"/>
      <c r="C108" s="3325"/>
      <c r="D108" s="3325"/>
      <c r="E108" s="448" t="s">
        <v>19</v>
      </c>
      <c r="F108" s="1161">
        <v>673.8</v>
      </c>
      <c r="G108" s="1162">
        <v>318</v>
      </c>
      <c r="H108" s="3355"/>
      <c r="I108" s="436">
        <f t="shared" si="4"/>
        <v>47.195013357079254</v>
      </c>
      <c r="J108" s="3371"/>
    </row>
    <row r="109" spans="1:10" ht="25.5" customHeight="1" x14ac:dyDescent="0.25">
      <c r="A109" s="3358">
        <v>27</v>
      </c>
      <c r="B109" s="3359" t="s">
        <v>1512</v>
      </c>
      <c r="C109" s="3323">
        <v>3632</v>
      </c>
      <c r="D109" s="3323">
        <v>3632</v>
      </c>
      <c r="E109" s="448" t="s">
        <v>15</v>
      </c>
      <c r="F109" s="582">
        <f>F110+F111</f>
        <v>5595.4</v>
      </c>
      <c r="G109" s="441">
        <f>G110+G111</f>
        <v>5595.4</v>
      </c>
      <c r="H109" s="3353" t="s">
        <v>2293</v>
      </c>
      <c r="I109" s="436">
        <f t="shared" si="4"/>
        <v>100</v>
      </c>
      <c r="J109" s="3365"/>
    </row>
    <row r="110" spans="1:10" ht="72" customHeight="1" x14ac:dyDescent="0.25">
      <c r="A110" s="3341"/>
      <c r="B110" s="3360"/>
      <c r="C110" s="3324"/>
      <c r="D110" s="3324"/>
      <c r="E110" s="448" t="s">
        <v>16</v>
      </c>
      <c r="F110" s="1161">
        <v>3502.7</v>
      </c>
      <c r="G110" s="1162">
        <v>3502.7</v>
      </c>
      <c r="H110" s="3354"/>
      <c r="I110" s="436">
        <f t="shared" si="4"/>
        <v>100</v>
      </c>
      <c r="J110" s="3366"/>
    </row>
    <row r="111" spans="1:10" ht="75" customHeight="1" x14ac:dyDescent="0.25">
      <c r="A111" s="3342"/>
      <c r="B111" s="3361"/>
      <c r="C111" s="3325"/>
      <c r="D111" s="3325"/>
      <c r="E111" s="448" t="s">
        <v>19</v>
      </c>
      <c r="F111" s="1161">
        <v>2092.6999999999998</v>
      </c>
      <c r="G111" s="1162">
        <v>2092.6999999999998</v>
      </c>
      <c r="H111" s="3355"/>
      <c r="I111" s="436">
        <f t="shared" si="4"/>
        <v>100</v>
      </c>
      <c r="J111" s="3367"/>
    </row>
    <row r="112" spans="1:10" ht="27" customHeight="1" x14ac:dyDescent="0.25">
      <c r="A112" s="3358">
        <v>28</v>
      </c>
      <c r="B112" s="3359" t="s">
        <v>1513</v>
      </c>
      <c r="C112" s="3323">
        <v>531</v>
      </c>
      <c r="D112" s="3323">
        <v>531</v>
      </c>
      <c r="E112" s="448" t="s">
        <v>15</v>
      </c>
      <c r="F112" s="582">
        <f>F113+F114</f>
        <v>2199.1</v>
      </c>
      <c r="G112" s="441">
        <f>G113+G114</f>
        <v>995.6</v>
      </c>
      <c r="H112" s="3353" t="s">
        <v>2294</v>
      </c>
      <c r="I112" s="436">
        <f t="shared" si="4"/>
        <v>45.273066254376793</v>
      </c>
      <c r="J112" s="3369" t="s">
        <v>2460</v>
      </c>
    </row>
    <row r="113" spans="1:10" ht="69.75" customHeight="1" x14ac:dyDescent="0.25">
      <c r="A113" s="3341"/>
      <c r="B113" s="3360"/>
      <c r="C113" s="3324"/>
      <c r="D113" s="3324"/>
      <c r="E113" s="448" t="s">
        <v>16</v>
      </c>
      <c r="F113" s="1161">
        <v>1376.6</v>
      </c>
      <c r="G113" s="1162">
        <v>532.20000000000005</v>
      </c>
      <c r="H113" s="3354"/>
      <c r="I113" s="436">
        <f t="shared" si="4"/>
        <v>38.660467819264859</v>
      </c>
      <c r="J113" s="3370"/>
    </row>
    <row r="114" spans="1:10" ht="91.5" customHeight="1" x14ac:dyDescent="0.25">
      <c r="A114" s="3342"/>
      <c r="B114" s="3361"/>
      <c r="C114" s="3325"/>
      <c r="D114" s="3325"/>
      <c r="E114" s="448" t="s">
        <v>19</v>
      </c>
      <c r="F114" s="1161">
        <v>822.5</v>
      </c>
      <c r="G114" s="1162">
        <v>463.4</v>
      </c>
      <c r="H114" s="3355"/>
      <c r="I114" s="436">
        <f t="shared" si="4"/>
        <v>56.340425531914896</v>
      </c>
      <c r="J114" s="3371"/>
    </row>
    <row r="115" spans="1:10" ht="25.5" customHeight="1" x14ac:dyDescent="0.25">
      <c r="A115" s="3319">
        <v>29</v>
      </c>
      <c r="B115" s="3320" t="s">
        <v>2022</v>
      </c>
      <c r="C115" s="3321">
        <v>3001</v>
      </c>
      <c r="D115" s="3321">
        <v>3001</v>
      </c>
      <c r="E115" s="2081" t="s">
        <v>15</v>
      </c>
      <c r="F115" s="2073">
        <f>F116+F117</f>
        <v>7089.7999999999993</v>
      </c>
      <c r="G115" s="2074">
        <f>G116+G117</f>
        <v>6434.2000000000007</v>
      </c>
      <c r="H115" s="3322" t="s">
        <v>2295</v>
      </c>
      <c r="I115" s="1879">
        <f t="shared" si="4"/>
        <v>90.752912635053193</v>
      </c>
      <c r="J115" s="2847" t="s">
        <v>2013</v>
      </c>
    </row>
    <row r="116" spans="1:10" ht="73.5" customHeight="1" x14ac:dyDescent="0.25">
      <c r="A116" s="3319"/>
      <c r="B116" s="3320"/>
      <c r="C116" s="3321"/>
      <c r="D116" s="3321"/>
      <c r="E116" s="2081" t="s">
        <v>16</v>
      </c>
      <c r="F116" s="2073">
        <v>4438.2</v>
      </c>
      <c r="G116" s="2074">
        <v>4027.8</v>
      </c>
      <c r="H116" s="3322"/>
      <c r="I116" s="1879">
        <f t="shared" si="4"/>
        <v>90.753007976206575</v>
      </c>
      <c r="J116" s="2847"/>
    </row>
    <row r="117" spans="1:10" ht="82.5" customHeight="1" x14ac:dyDescent="0.25">
      <c r="A117" s="1159"/>
      <c r="B117" s="1532"/>
      <c r="C117" s="1533"/>
      <c r="D117" s="1533"/>
      <c r="E117" s="2082" t="s">
        <v>19</v>
      </c>
      <c r="F117" s="752">
        <v>2651.6</v>
      </c>
      <c r="G117" s="565">
        <v>2406.4</v>
      </c>
      <c r="H117" s="1534"/>
      <c r="I117" s="2083">
        <f t="shared" si="4"/>
        <v>90.752753054759395</v>
      </c>
      <c r="J117" s="1535"/>
    </row>
    <row r="118" spans="1:10" ht="22.5" customHeight="1" x14ac:dyDescent="0.25">
      <c r="A118" s="3358">
        <v>30</v>
      </c>
      <c r="B118" s="3359" t="s">
        <v>2297</v>
      </c>
      <c r="C118" s="3323">
        <v>1654</v>
      </c>
      <c r="D118" s="3323">
        <v>1654</v>
      </c>
      <c r="E118" s="448" t="s">
        <v>15</v>
      </c>
      <c r="F118" s="582">
        <f>F119+F120</f>
        <v>5739.3</v>
      </c>
      <c r="G118" s="441">
        <f>G119+G120</f>
        <v>5739.3</v>
      </c>
      <c r="H118" s="3353" t="s">
        <v>2296</v>
      </c>
      <c r="I118" s="436">
        <f t="shared" si="4"/>
        <v>100</v>
      </c>
      <c r="J118" s="3365"/>
    </row>
    <row r="119" spans="1:10" ht="72.75" customHeight="1" x14ac:dyDescent="0.25">
      <c r="A119" s="3341"/>
      <c r="B119" s="3360"/>
      <c r="C119" s="3324"/>
      <c r="D119" s="3324"/>
      <c r="E119" s="448" t="s">
        <v>16</v>
      </c>
      <c r="F119" s="1161">
        <v>3592.8</v>
      </c>
      <c r="G119" s="1162">
        <v>3592.8</v>
      </c>
      <c r="H119" s="3354"/>
      <c r="I119" s="436">
        <f t="shared" ref="I119:I138" si="5">G119/F119*100</f>
        <v>100</v>
      </c>
      <c r="J119" s="3366"/>
    </row>
    <row r="120" spans="1:10" ht="75" customHeight="1" x14ac:dyDescent="0.25">
      <c r="A120" s="3342"/>
      <c r="B120" s="3361"/>
      <c r="C120" s="3325"/>
      <c r="D120" s="3325"/>
      <c r="E120" s="448" t="s">
        <v>19</v>
      </c>
      <c r="F120" s="1161">
        <v>2146.5</v>
      </c>
      <c r="G120" s="1162">
        <v>2146.5</v>
      </c>
      <c r="H120" s="3355"/>
      <c r="I120" s="436">
        <f t="shared" si="5"/>
        <v>100</v>
      </c>
      <c r="J120" s="3367"/>
    </row>
    <row r="121" spans="1:10" ht="28.5" customHeight="1" x14ac:dyDescent="0.25">
      <c r="A121" s="3358">
        <v>31</v>
      </c>
      <c r="B121" s="3359" t="s">
        <v>2298</v>
      </c>
      <c r="C121" s="3323">
        <v>1785</v>
      </c>
      <c r="D121" s="3323">
        <v>1785</v>
      </c>
      <c r="E121" s="448" t="s">
        <v>15</v>
      </c>
      <c r="F121" s="582">
        <f>F122+F123</f>
        <v>6158.8099999999995</v>
      </c>
      <c r="G121" s="441">
        <f>G122+G123</f>
        <v>6158.8</v>
      </c>
      <c r="H121" s="3353" t="s">
        <v>2299</v>
      </c>
      <c r="I121" s="436">
        <f t="shared" si="5"/>
        <v>99.99983763097093</v>
      </c>
      <c r="J121" s="3356" t="s">
        <v>2013</v>
      </c>
    </row>
    <row r="122" spans="1:10" ht="69.75" customHeight="1" x14ac:dyDescent="0.25">
      <c r="A122" s="3341"/>
      <c r="B122" s="3360"/>
      <c r="C122" s="3324"/>
      <c r="D122" s="3324"/>
      <c r="E122" s="448" t="s">
        <v>16</v>
      </c>
      <c r="F122" s="1161">
        <v>3855.4</v>
      </c>
      <c r="G122" s="1162">
        <v>3855.4</v>
      </c>
      <c r="H122" s="3354"/>
      <c r="I122" s="436">
        <f t="shared" si="5"/>
        <v>100</v>
      </c>
      <c r="J122" s="3357"/>
    </row>
    <row r="123" spans="1:10" ht="78" customHeight="1" x14ac:dyDescent="0.25">
      <c r="A123" s="3342"/>
      <c r="B123" s="3361"/>
      <c r="C123" s="3325"/>
      <c r="D123" s="3325"/>
      <c r="E123" s="448" t="s">
        <v>19</v>
      </c>
      <c r="F123" s="1161">
        <v>2303.41</v>
      </c>
      <c r="G123" s="1162">
        <v>2303.4</v>
      </c>
      <c r="H123" s="3355"/>
      <c r="I123" s="436">
        <f t="shared" si="5"/>
        <v>99.999565861049504</v>
      </c>
      <c r="J123" s="3339"/>
    </row>
    <row r="124" spans="1:10" ht="27.75" customHeight="1" x14ac:dyDescent="0.25">
      <c r="A124" s="3319">
        <v>32</v>
      </c>
      <c r="B124" s="3320" t="s">
        <v>1514</v>
      </c>
      <c r="C124" s="3321">
        <v>3510</v>
      </c>
      <c r="D124" s="3321">
        <v>3510</v>
      </c>
      <c r="E124" s="2081" t="s">
        <v>243</v>
      </c>
      <c r="F124" s="2073">
        <f>F125+F126</f>
        <v>11225</v>
      </c>
      <c r="G124" s="2073">
        <f>G125+G126</f>
        <v>11223.800000000001</v>
      </c>
      <c r="H124" s="3322" t="s">
        <v>2303</v>
      </c>
      <c r="I124" s="1879">
        <f t="shared" si="5"/>
        <v>99.989309576837428</v>
      </c>
      <c r="J124" s="3368"/>
    </row>
    <row r="125" spans="1:10" ht="72.75" customHeight="1" x14ac:dyDescent="0.25">
      <c r="A125" s="3319"/>
      <c r="B125" s="3320"/>
      <c r="C125" s="3321"/>
      <c r="D125" s="3321"/>
      <c r="E125" s="2081" t="s">
        <v>41</v>
      </c>
      <c r="F125" s="2073">
        <v>11112</v>
      </c>
      <c r="G125" s="2073">
        <v>11111.1</v>
      </c>
      <c r="H125" s="3322"/>
      <c r="I125" s="1879">
        <f t="shared" si="5"/>
        <v>99.991900647948157</v>
      </c>
      <c r="J125" s="3368"/>
    </row>
    <row r="126" spans="1:10" ht="80.25" customHeight="1" x14ac:dyDescent="0.25">
      <c r="A126" s="3319"/>
      <c r="B126" s="3320"/>
      <c r="C126" s="3321"/>
      <c r="D126" s="3321"/>
      <c r="E126" s="2081" t="s">
        <v>2027</v>
      </c>
      <c r="F126" s="2073">
        <v>113</v>
      </c>
      <c r="G126" s="2073">
        <v>112.7</v>
      </c>
      <c r="H126" s="3322"/>
      <c r="I126" s="1879">
        <f t="shared" si="5"/>
        <v>99.734513274336294</v>
      </c>
      <c r="J126" s="3368"/>
    </row>
    <row r="127" spans="1:10" ht="25.5" customHeight="1" x14ac:dyDescent="0.25">
      <c r="A127" s="3358">
        <v>33</v>
      </c>
      <c r="B127" s="3359" t="s">
        <v>2023</v>
      </c>
      <c r="C127" s="3323">
        <v>0</v>
      </c>
      <c r="D127" s="3323">
        <v>0</v>
      </c>
      <c r="E127" s="448" t="s">
        <v>243</v>
      </c>
      <c r="F127" s="1161">
        <f>F128+F129</f>
        <v>533</v>
      </c>
      <c r="G127" s="1161">
        <f>G128+G129</f>
        <v>447.77000000000004</v>
      </c>
      <c r="H127" s="3353" t="s">
        <v>2304</v>
      </c>
      <c r="I127" s="436">
        <f t="shared" si="5"/>
        <v>84.009380863039411</v>
      </c>
      <c r="J127" s="3356" t="s">
        <v>2013</v>
      </c>
    </row>
    <row r="128" spans="1:10" ht="75" customHeight="1" x14ac:dyDescent="0.25">
      <c r="A128" s="3341"/>
      <c r="B128" s="3360"/>
      <c r="C128" s="3324"/>
      <c r="D128" s="3324"/>
      <c r="E128" s="448" t="s">
        <v>41</v>
      </c>
      <c r="F128" s="1161">
        <v>527</v>
      </c>
      <c r="G128" s="1161">
        <v>442.8</v>
      </c>
      <c r="H128" s="3354"/>
      <c r="I128" s="436">
        <f t="shared" si="5"/>
        <v>84.022770398481967</v>
      </c>
      <c r="J128" s="3357"/>
    </row>
    <row r="129" spans="1:10" ht="72.75" customHeight="1" x14ac:dyDescent="0.25">
      <c r="A129" s="3342"/>
      <c r="B129" s="3361"/>
      <c r="C129" s="3325"/>
      <c r="D129" s="3325"/>
      <c r="E129" s="448" t="s">
        <v>2027</v>
      </c>
      <c r="F129" s="1161">
        <v>6</v>
      </c>
      <c r="G129" s="1161">
        <v>4.97</v>
      </c>
      <c r="H129" s="3355"/>
      <c r="I129" s="436">
        <f t="shared" si="5"/>
        <v>82.833333333333329</v>
      </c>
      <c r="J129" s="3339"/>
    </row>
    <row r="130" spans="1:10" ht="25.5" customHeight="1" x14ac:dyDescent="0.25">
      <c r="A130" s="3358">
        <v>34</v>
      </c>
      <c r="B130" s="3359" t="s">
        <v>2024</v>
      </c>
      <c r="C130" s="3323">
        <v>0</v>
      </c>
      <c r="D130" s="3323">
        <v>0</v>
      </c>
      <c r="E130" s="448" t="s">
        <v>243</v>
      </c>
      <c r="F130" s="1161">
        <f>F131+F132</f>
        <v>533</v>
      </c>
      <c r="G130" s="1161">
        <f>G131+G132</f>
        <v>447.77000000000004</v>
      </c>
      <c r="H130" s="3353" t="s">
        <v>2305</v>
      </c>
      <c r="I130" s="436">
        <f t="shared" si="5"/>
        <v>84.009380863039411</v>
      </c>
      <c r="J130" s="3356" t="s">
        <v>2013</v>
      </c>
    </row>
    <row r="131" spans="1:10" ht="75" customHeight="1" x14ac:dyDescent="0.25">
      <c r="A131" s="3341"/>
      <c r="B131" s="3360"/>
      <c r="C131" s="3324"/>
      <c r="D131" s="3324"/>
      <c r="E131" s="448" t="s">
        <v>41</v>
      </c>
      <c r="F131" s="1161">
        <v>527</v>
      </c>
      <c r="G131" s="1161">
        <v>442.8</v>
      </c>
      <c r="H131" s="3354"/>
      <c r="I131" s="436">
        <f t="shared" si="5"/>
        <v>84.022770398481967</v>
      </c>
      <c r="J131" s="3357"/>
    </row>
    <row r="132" spans="1:10" ht="72.75" customHeight="1" x14ac:dyDescent="0.25">
      <c r="A132" s="3342"/>
      <c r="B132" s="3361"/>
      <c r="C132" s="3325"/>
      <c r="D132" s="3325"/>
      <c r="E132" s="448" t="s">
        <v>2027</v>
      </c>
      <c r="F132" s="1161">
        <v>6</v>
      </c>
      <c r="G132" s="1161">
        <v>4.97</v>
      </c>
      <c r="H132" s="3355"/>
      <c r="I132" s="436">
        <f t="shared" si="5"/>
        <v>82.833333333333329</v>
      </c>
      <c r="J132" s="3339"/>
    </row>
    <row r="133" spans="1:10" ht="24.75" customHeight="1" x14ac:dyDescent="0.25">
      <c r="A133" s="3358">
        <v>35</v>
      </c>
      <c r="B133" s="3359" t="s">
        <v>2025</v>
      </c>
      <c r="C133" s="3323">
        <v>0</v>
      </c>
      <c r="D133" s="3323">
        <v>0</v>
      </c>
      <c r="E133" s="448" t="s">
        <v>243</v>
      </c>
      <c r="F133" s="1161">
        <f>F134+F135</f>
        <v>533</v>
      </c>
      <c r="G133" s="1161">
        <f>G134+G135</f>
        <v>447.77000000000004</v>
      </c>
      <c r="H133" s="3353" t="s">
        <v>2306</v>
      </c>
      <c r="I133" s="436">
        <f t="shared" si="5"/>
        <v>84.009380863039411</v>
      </c>
      <c r="J133" s="3356" t="s">
        <v>2013</v>
      </c>
    </row>
    <row r="134" spans="1:10" ht="66" customHeight="1" x14ac:dyDescent="0.25">
      <c r="A134" s="3341"/>
      <c r="B134" s="3360"/>
      <c r="C134" s="3324"/>
      <c r="D134" s="3324"/>
      <c r="E134" s="448" t="s">
        <v>41</v>
      </c>
      <c r="F134" s="1161">
        <v>527</v>
      </c>
      <c r="G134" s="1161">
        <v>442.8</v>
      </c>
      <c r="H134" s="3354"/>
      <c r="I134" s="436">
        <f t="shared" si="5"/>
        <v>84.022770398481967</v>
      </c>
      <c r="J134" s="3357"/>
    </row>
    <row r="135" spans="1:10" ht="73.5" customHeight="1" x14ac:dyDescent="0.25">
      <c r="A135" s="3342"/>
      <c r="B135" s="3361"/>
      <c r="C135" s="3325"/>
      <c r="D135" s="3325"/>
      <c r="E135" s="448" t="s">
        <v>2027</v>
      </c>
      <c r="F135" s="1161">
        <v>6</v>
      </c>
      <c r="G135" s="1161">
        <v>4.97</v>
      </c>
      <c r="H135" s="3355"/>
      <c r="I135" s="436">
        <f t="shared" si="5"/>
        <v>82.833333333333329</v>
      </c>
      <c r="J135" s="3339"/>
    </row>
    <row r="136" spans="1:10" ht="24.75" customHeight="1" x14ac:dyDescent="0.25">
      <c r="A136" s="3358">
        <v>36</v>
      </c>
      <c r="B136" s="3359" t="s">
        <v>2026</v>
      </c>
      <c r="C136" s="3323">
        <v>0</v>
      </c>
      <c r="D136" s="3323">
        <v>0</v>
      </c>
      <c r="E136" s="448" t="s">
        <v>243</v>
      </c>
      <c r="F136" s="1161">
        <f>F137+F138</f>
        <v>533</v>
      </c>
      <c r="G136" s="1161">
        <f>G137+G138</f>
        <v>447.77000000000004</v>
      </c>
      <c r="H136" s="3353" t="s">
        <v>2307</v>
      </c>
      <c r="I136" s="436">
        <f t="shared" si="5"/>
        <v>84.009380863039411</v>
      </c>
      <c r="J136" s="3356" t="s">
        <v>2013</v>
      </c>
    </row>
    <row r="137" spans="1:10" ht="69.75" customHeight="1" x14ac:dyDescent="0.25">
      <c r="A137" s="3341"/>
      <c r="B137" s="3360"/>
      <c r="C137" s="3324"/>
      <c r="D137" s="3324"/>
      <c r="E137" s="448" t="s">
        <v>41</v>
      </c>
      <c r="F137" s="1161">
        <v>527</v>
      </c>
      <c r="G137" s="1161">
        <v>442.8</v>
      </c>
      <c r="H137" s="3354"/>
      <c r="I137" s="436">
        <f t="shared" si="5"/>
        <v>84.022770398481967</v>
      </c>
      <c r="J137" s="3357"/>
    </row>
    <row r="138" spans="1:10" ht="71.25" customHeight="1" x14ac:dyDescent="0.25">
      <c r="A138" s="3342"/>
      <c r="B138" s="3361"/>
      <c r="C138" s="3325"/>
      <c r="D138" s="3325"/>
      <c r="E138" s="448" t="s">
        <v>2027</v>
      </c>
      <c r="F138" s="1161">
        <v>6</v>
      </c>
      <c r="G138" s="1161">
        <v>4.97</v>
      </c>
      <c r="H138" s="3355"/>
      <c r="I138" s="436">
        <f t="shared" si="5"/>
        <v>82.833333333333329</v>
      </c>
      <c r="J138" s="3339"/>
    </row>
    <row r="139" spans="1:10" ht="72.75" customHeight="1" x14ac:dyDescent="0.25">
      <c r="A139" s="2084">
        <v>37</v>
      </c>
      <c r="B139" s="2081" t="s">
        <v>1515</v>
      </c>
      <c r="C139" s="2085">
        <v>2865</v>
      </c>
      <c r="D139" s="2085">
        <v>2865</v>
      </c>
      <c r="E139" s="2081" t="s">
        <v>19</v>
      </c>
      <c r="F139" s="2073">
        <v>3041.8</v>
      </c>
      <c r="G139" s="2073">
        <v>3041.8</v>
      </c>
      <c r="H139" s="2080" t="s">
        <v>2308</v>
      </c>
      <c r="I139" s="2073">
        <f t="shared" ref="I139:I160" si="6">G139/F139*100</f>
        <v>100</v>
      </c>
      <c r="J139" s="2086"/>
    </row>
    <row r="140" spans="1:10" ht="73.5" customHeight="1" x14ac:dyDescent="0.25">
      <c r="A140" s="1165">
        <v>38</v>
      </c>
      <c r="B140" s="448" t="s">
        <v>1516</v>
      </c>
      <c r="C140" s="1163" t="s">
        <v>249</v>
      </c>
      <c r="D140" s="1163" t="str">
        <f>C140</f>
        <v>-</v>
      </c>
      <c r="E140" s="448" t="s">
        <v>19</v>
      </c>
      <c r="F140" s="1161">
        <f>G140</f>
        <v>4591.2</v>
      </c>
      <c r="G140" s="1161">
        <v>4591.2</v>
      </c>
      <c r="H140" s="445" t="s">
        <v>2309</v>
      </c>
      <c r="I140" s="1161">
        <f t="shared" si="6"/>
        <v>100</v>
      </c>
      <c r="J140" s="1164"/>
    </row>
    <row r="141" spans="1:10" ht="75.75" customHeight="1" x14ac:dyDescent="0.25">
      <c r="A141" s="1165">
        <v>39</v>
      </c>
      <c r="B141" s="448" t="s">
        <v>1517</v>
      </c>
      <c r="C141" s="1163" t="s">
        <v>249</v>
      </c>
      <c r="D141" s="1163" t="str">
        <f>C141</f>
        <v>-</v>
      </c>
      <c r="E141" s="448" t="s">
        <v>19</v>
      </c>
      <c r="F141" s="1161">
        <f>G141</f>
        <v>8299.7999999999993</v>
      </c>
      <c r="G141" s="1161">
        <v>8299.7999999999993</v>
      </c>
      <c r="H141" s="445" t="s">
        <v>2310</v>
      </c>
      <c r="I141" s="1161">
        <f t="shared" si="6"/>
        <v>100</v>
      </c>
      <c r="J141" s="1164"/>
    </row>
    <row r="142" spans="1:10" ht="93.75" customHeight="1" x14ac:dyDescent="0.25">
      <c r="A142" s="1165">
        <v>40</v>
      </c>
      <c r="B142" s="448" t="s">
        <v>1518</v>
      </c>
      <c r="C142" s="1163" t="s">
        <v>249</v>
      </c>
      <c r="D142" s="1163" t="str">
        <f>C142</f>
        <v>-</v>
      </c>
      <c r="E142" s="448" t="s">
        <v>19</v>
      </c>
      <c r="F142" s="1161">
        <f>G142</f>
        <v>11626.8</v>
      </c>
      <c r="G142" s="1161">
        <v>11626.8</v>
      </c>
      <c r="H142" s="445" t="s">
        <v>2311</v>
      </c>
      <c r="I142" s="1161">
        <f t="shared" si="6"/>
        <v>100</v>
      </c>
      <c r="J142" s="1164"/>
    </row>
    <row r="143" spans="1:10" ht="74.25" customHeight="1" x14ac:dyDescent="0.25">
      <c r="A143" s="1165">
        <v>41</v>
      </c>
      <c r="B143" s="448" t="s">
        <v>1519</v>
      </c>
      <c r="C143" s="1163" t="s">
        <v>249</v>
      </c>
      <c r="D143" s="1163" t="str">
        <f>C143</f>
        <v>-</v>
      </c>
      <c r="E143" s="448" t="s">
        <v>19</v>
      </c>
      <c r="F143" s="1161">
        <f>G143</f>
        <v>549.20000000000005</v>
      </c>
      <c r="G143" s="1161">
        <v>549.20000000000005</v>
      </c>
      <c r="H143" s="445" t="s">
        <v>2312</v>
      </c>
      <c r="I143" s="1161">
        <f t="shared" si="6"/>
        <v>100</v>
      </c>
      <c r="J143" s="1164"/>
    </row>
    <row r="144" spans="1:10" ht="93.75" customHeight="1" x14ac:dyDescent="0.25">
      <c r="A144" s="1165">
        <v>42</v>
      </c>
      <c r="B144" s="448" t="s">
        <v>2028</v>
      </c>
      <c r="C144" s="1163">
        <v>2140</v>
      </c>
      <c r="D144" s="1163">
        <v>2140</v>
      </c>
      <c r="E144" s="448" t="s">
        <v>19</v>
      </c>
      <c r="F144" s="1161">
        <v>3133.9</v>
      </c>
      <c r="G144" s="1161">
        <v>3133.9</v>
      </c>
      <c r="H144" s="445" t="s">
        <v>2313</v>
      </c>
      <c r="I144" s="1161">
        <f t="shared" si="6"/>
        <v>100</v>
      </c>
      <c r="J144" s="1164"/>
    </row>
    <row r="145" spans="1:10" ht="76.5" customHeight="1" x14ac:dyDescent="0.25">
      <c r="A145" s="1165">
        <v>43</v>
      </c>
      <c r="B145" s="448" t="s">
        <v>2316</v>
      </c>
      <c r="C145" s="1163">
        <v>1690</v>
      </c>
      <c r="D145" s="1163">
        <v>1690</v>
      </c>
      <c r="E145" s="448" t="s">
        <v>19</v>
      </c>
      <c r="F145" s="1161">
        <v>1680.5</v>
      </c>
      <c r="G145" s="1161">
        <v>1680.5</v>
      </c>
      <c r="H145" s="445" t="s">
        <v>2315</v>
      </c>
      <c r="I145" s="1161">
        <f t="shared" si="6"/>
        <v>100</v>
      </c>
      <c r="J145" s="1164"/>
    </row>
    <row r="146" spans="1:10" ht="92.25" customHeight="1" x14ac:dyDescent="0.25">
      <c r="A146" s="1165">
        <v>44</v>
      </c>
      <c r="B146" s="448" t="s">
        <v>2317</v>
      </c>
      <c r="C146" s="1163">
        <v>2047.15</v>
      </c>
      <c r="D146" s="1163">
        <v>2047.15</v>
      </c>
      <c r="E146" s="448" t="s">
        <v>19</v>
      </c>
      <c r="F146" s="1161">
        <v>6391.8</v>
      </c>
      <c r="G146" s="1161">
        <v>6391.8</v>
      </c>
      <c r="H146" s="445" t="s">
        <v>2318</v>
      </c>
      <c r="I146" s="1161">
        <f t="shared" si="6"/>
        <v>100</v>
      </c>
      <c r="J146" s="1164"/>
    </row>
    <row r="147" spans="1:10" ht="76.5" customHeight="1" x14ac:dyDescent="0.25">
      <c r="A147" s="1165">
        <v>45</v>
      </c>
      <c r="B147" s="448" t="s">
        <v>2029</v>
      </c>
      <c r="C147" s="1163" t="s">
        <v>249</v>
      </c>
      <c r="D147" s="1163" t="str">
        <f>C147</f>
        <v>-</v>
      </c>
      <c r="E147" s="448" t="s">
        <v>19</v>
      </c>
      <c r="F147" s="1161">
        <v>68.8</v>
      </c>
      <c r="G147" s="1161">
        <v>68.8</v>
      </c>
      <c r="H147" s="445" t="s">
        <v>2314</v>
      </c>
      <c r="I147" s="1161">
        <f t="shared" si="6"/>
        <v>100</v>
      </c>
      <c r="J147" s="1164"/>
    </row>
    <row r="148" spans="1:10" ht="109.5" customHeight="1" x14ac:dyDescent="0.25">
      <c r="A148" s="2084">
        <v>46</v>
      </c>
      <c r="B148" s="2081" t="s">
        <v>2030</v>
      </c>
      <c r="C148" s="2085" t="s">
        <v>249</v>
      </c>
      <c r="D148" s="2085" t="str">
        <f>C148</f>
        <v>-</v>
      </c>
      <c r="E148" s="2081" t="s">
        <v>19</v>
      </c>
      <c r="F148" s="2073">
        <v>217.7</v>
      </c>
      <c r="G148" s="2073">
        <v>217.7</v>
      </c>
      <c r="H148" s="2080" t="s">
        <v>2319</v>
      </c>
      <c r="I148" s="2073">
        <f t="shared" si="6"/>
        <v>100</v>
      </c>
      <c r="J148" s="2086"/>
    </row>
    <row r="149" spans="1:10" ht="77.25" customHeight="1" x14ac:dyDescent="0.25">
      <c r="A149" s="2084">
        <v>47</v>
      </c>
      <c r="B149" s="2081" t="s">
        <v>2031</v>
      </c>
      <c r="C149" s="2085" t="s">
        <v>249</v>
      </c>
      <c r="D149" s="2085" t="str">
        <f>C149</f>
        <v>-</v>
      </c>
      <c r="E149" s="2081" t="s">
        <v>19</v>
      </c>
      <c r="F149" s="2073">
        <v>373.7</v>
      </c>
      <c r="G149" s="2073">
        <v>373.7</v>
      </c>
      <c r="H149" s="2080" t="s">
        <v>2320</v>
      </c>
      <c r="I149" s="2073">
        <f t="shared" si="6"/>
        <v>100</v>
      </c>
      <c r="J149" s="2086"/>
    </row>
    <row r="150" spans="1:10" ht="78" customHeight="1" x14ac:dyDescent="0.25">
      <c r="A150" s="2084">
        <v>48</v>
      </c>
      <c r="B150" s="2081" t="s">
        <v>2032</v>
      </c>
      <c r="C150" s="2085" t="s">
        <v>249</v>
      </c>
      <c r="D150" s="2085" t="str">
        <f>C150</f>
        <v>-</v>
      </c>
      <c r="E150" s="2081" t="s">
        <v>19</v>
      </c>
      <c r="F150" s="2073">
        <v>403.9</v>
      </c>
      <c r="G150" s="2073">
        <v>403.9</v>
      </c>
      <c r="H150" s="2080" t="s">
        <v>2322</v>
      </c>
      <c r="I150" s="2073">
        <f t="shared" si="6"/>
        <v>100</v>
      </c>
      <c r="J150" s="2086"/>
    </row>
    <row r="151" spans="1:10" ht="78" customHeight="1" x14ac:dyDescent="0.25">
      <c r="A151" s="2084">
        <v>49</v>
      </c>
      <c r="B151" s="2081" t="s">
        <v>2033</v>
      </c>
      <c r="C151" s="2085" t="s">
        <v>249</v>
      </c>
      <c r="D151" s="2085" t="s">
        <v>249</v>
      </c>
      <c r="E151" s="2081" t="s">
        <v>19</v>
      </c>
      <c r="F151" s="2073">
        <v>259.7</v>
      </c>
      <c r="G151" s="2073">
        <v>259.7</v>
      </c>
      <c r="H151" s="2080" t="s">
        <v>2321</v>
      </c>
      <c r="I151" s="2073">
        <f t="shared" si="6"/>
        <v>100</v>
      </c>
      <c r="J151" s="2086"/>
    </row>
    <row r="152" spans="1:10" ht="77.25" customHeight="1" x14ac:dyDescent="0.25">
      <c r="A152" s="2084">
        <v>50</v>
      </c>
      <c r="B152" s="2081" t="s">
        <v>2034</v>
      </c>
      <c r="C152" s="2085" t="s">
        <v>249</v>
      </c>
      <c r="D152" s="2085" t="s">
        <v>249</v>
      </c>
      <c r="E152" s="2081" t="s">
        <v>19</v>
      </c>
      <c r="F152" s="2073">
        <v>43.2</v>
      </c>
      <c r="G152" s="2073">
        <v>43.2</v>
      </c>
      <c r="H152" s="2080" t="s">
        <v>2323</v>
      </c>
      <c r="I152" s="2073">
        <f t="shared" si="6"/>
        <v>100</v>
      </c>
      <c r="J152" s="2086"/>
    </row>
    <row r="153" spans="1:10" ht="66" customHeight="1" x14ac:dyDescent="0.25">
      <c r="A153" s="2084">
        <v>51</v>
      </c>
      <c r="B153" s="2081" t="s">
        <v>2332</v>
      </c>
      <c r="C153" s="2085">
        <v>514</v>
      </c>
      <c r="D153" s="2085">
        <v>514</v>
      </c>
      <c r="E153" s="2081" t="s">
        <v>19</v>
      </c>
      <c r="F153" s="2073">
        <v>1683</v>
      </c>
      <c r="G153" s="2073">
        <v>1683</v>
      </c>
      <c r="H153" s="2080" t="s">
        <v>2328</v>
      </c>
      <c r="I153" s="2073">
        <f t="shared" si="6"/>
        <v>100</v>
      </c>
      <c r="J153" s="2086"/>
    </row>
    <row r="154" spans="1:10" ht="72.75" customHeight="1" x14ac:dyDescent="0.25">
      <c r="A154" s="2084">
        <v>52</v>
      </c>
      <c r="B154" s="2081" t="s">
        <v>2333</v>
      </c>
      <c r="C154" s="2085">
        <v>1779</v>
      </c>
      <c r="D154" s="2085">
        <v>1779</v>
      </c>
      <c r="E154" s="2081" t="s">
        <v>19</v>
      </c>
      <c r="F154" s="2073">
        <v>5170.3</v>
      </c>
      <c r="G154" s="2073">
        <v>5170.3</v>
      </c>
      <c r="H154" s="2080" t="s">
        <v>2325</v>
      </c>
      <c r="I154" s="2073">
        <f t="shared" si="6"/>
        <v>100</v>
      </c>
      <c r="J154" s="2086"/>
    </row>
    <row r="155" spans="1:10" ht="72.75" customHeight="1" x14ac:dyDescent="0.25">
      <c r="A155" s="2084">
        <v>53</v>
      </c>
      <c r="B155" s="2081" t="s">
        <v>2334</v>
      </c>
      <c r="C155" s="2085">
        <v>701</v>
      </c>
      <c r="D155" s="2085">
        <v>701</v>
      </c>
      <c r="E155" s="2081" t="s">
        <v>19</v>
      </c>
      <c r="F155" s="2073">
        <v>3493.7</v>
      </c>
      <c r="G155" s="2073">
        <v>3493.7</v>
      </c>
      <c r="H155" s="2080" t="s">
        <v>2324</v>
      </c>
      <c r="I155" s="2073">
        <f t="shared" si="6"/>
        <v>100</v>
      </c>
      <c r="J155" s="2086"/>
    </row>
    <row r="156" spans="1:10" ht="72.75" customHeight="1" x14ac:dyDescent="0.25">
      <c r="A156" s="2084">
        <v>54</v>
      </c>
      <c r="B156" s="2081" t="s">
        <v>2335</v>
      </c>
      <c r="C156" s="2085">
        <v>490.5</v>
      </c>
      <c r="D156" s="2085">
        <v>490.5</v>
      </c>
      <c r="E156" s="2081" t="s">
        <v>19</v>
      </c>
      <c r="F156" s="2073">
        <v>2204.6</v>
      </c>
      <c r="G156" s="2073">
        <v>2204.6</v>
      </c>
      <c r="H156" s="2080" t="s">
        <v>2326</v>
      </c>
      <c r="I156" s="2073">
        <f t="shared" si="6"/>
        <v>100</v>
      </c>
      <c r="J156" s="2086"/>
    </row>
    <row r="157" spans="1:10" ht="69.75" customHeight="1" x14ac:dyDescent="0.25">
      <c r="A157" s="2084">
        <v>55</v>
      </c>
      <c r="B157" s="2081" t="s">
        <v>2336</v>
      </c>
      <c r="C157" s="2085">
        <v>858.6</v>
      </c>
      <c r="D157" s="2085">
        <v>858.6</v>
      </c>
      <c r="E157" s="2081" t="s">
        <v>19</v>
      </c>
      <c r="F157" s="2073">
        <v>2779</v>
      </c>
      <c r="G157" s="2073">
        <v>2779</v>
      </c>
      <c r="H157" s="2080" t="s">
        <v>2330</v>
      </c>
      <c r="I157" s="2073">
        <f t="shared" si="6"/>
        <v>100</v>
      </c>
      <c r="J157" s="2086"/>
    </row>
    <row r="158" spans="1:10" ht="77.25" customHeight="1" x14ac:dyDescent="0.25">
      <c r="A158" s="2084">
        <v>56</v>
      </c>
      <c r="B158" s="2081" t="s">
        <v>2337</v>
      </c>
      <c r="C158" s="2085">
        <v>730.6</v>
      </c>
      <c r="D158" s="2085">
        <v>730.6</v>
      </c>
      <c r="E158" s="2081" t="s">
        <v>19</v>
      </c>
      <c r="F158" s="2073">
        <v>3091</v>
      </c>
      <c r="G158" s="2073">
        <v>3091</v>
      </c>
      <c r="H158" s="2080" t="s">
        <v>2329</v>
      </c>
      <c r="I158" s="2073">
        <f t="shared" si="6"/>
        <v>100</v>
      </c>
      <c r="J158" s="2086"/>
    </row>
    <row r="159" spans="1:10" ht="105" customHeight="1" x14ac:dyDescent="0.25">
      <c r="A159" s="1165">
        <v>57</v>
      </c>
      <c r="B159" s="448" t="s">
        <v>2338</v>
      </c>
      <c r="C159" s="1163">
        <v>407</v>
      </c>
      <c r="D159" s="1163">
        <v>0</v>
      </c>
      <c r="E159" s="448" t="s">
        <v>19</v>
      </c>
      <c r="F159" s="1161">
        <v>3559.7</v>
      </c>
      <c r="G159" s="1161">
        <v>0</v>
      </c>
      <c r="H159" s="445" t="s">
        <v>2327</v>
      </c>
      <c r="I159" s="1161">
        <f t="shared" si="6"/>
        <v>0</v>
      </c>
      <c r="J159" s="1166" t="s">
        <v>2035</v>
      </c>
    </row>
    <row r="160" spans="1:10" ht="71.25" customHeight="1" x14ac:dyDescent="0.25">
      <c r="A160" s="1165">
        <v>58</v>
      </c>
      <c r="B160" s="448" t="s">
        <v>2339</v>
      </c>
      <c r="C160" s="1163">
        <v>462.2</v>
      </c>
      <c r="D160" s="1163">
        <v>462.2</v>
      </c>
      <c r="E160" s="448" t="s">
        <v>19</v>
      </c>
      <c r="F160" s="1161">
        <f>9101.1</f>
        <v>9101.1</v>
      </c>
      <c r="G160" s="1161">
        <v>9100.9</v>
      </c>
      <c r="H160" s="445" t="s">
        <v>2331</v>
      </c>
      <c r="I160" s="1161">
        <f t="shared" si="6"/>
        <v>99.997802463438475</v>
      </c>
      <c r="J160" s="1166"/>
    </row>
    <row r="161" spans="1:10" ht="75.75" customHeight="1" x14ac:dyDescent="0.25">
      <c r="A161" s="1537">
        <v>59</v>
      </c>
      <c r="B161" s="445" t="s">
        <v>2036</v>
      </c>
      <c r="C161" s="1163" t="s">
        <v>2037</v>
      </c>
      <c r="D161" s="1163">
        <v>0</v>
      </c>
      <c r="E161" s="445" t="s">
        <v>19</v>
      </c>
      <c r="F161" s="1161">
        <v>1247</v>
      </c>
      <c r="G161" s="1161">
        <v>1153.2</v>
      </c>
      <c r="H161" s="1166" t="s">
        <v>2038</v>
      </c>
      <c r="I161" s="1161">
        <f t="shared" ref="I161:I165" si="7">G161/F161*100</f>
        <v>92.477947072975141</v>
      </c>
      <c r="J161" s="1536" t="s">
        <v>2013</v>
      </c>
    </row>
    <row r="162" spans="1:10" ht="81.75" customHeight="1" x14ac:dyDescent="0.25">
      <c r="A162" s="1537">
        <v>60</v>
      </c>
      <c r="B162" s="445" t="s">
        <v>2039</v>
      </c>
      <c r="C162" s="1163" t="s">
        <v>2040</v>
      </c>
      <c r="D162" s="1163">
        <v>0</v>
      </c>
      <c r="E162" s="445" t="s">
        <v>19</v>
      </c>
      <c r="F162" s="1161">
        <v>9795</v>
      </c>
      <c r="G162" s="1161">
        <v>9677.7999999999993</v>
      </c>
      <c r="H162" s="1166" t="s">
        <v>2041</v>
      </c>
      <c r="I162" s="1161">
        <f t="shared" si="7"/>
        <v>98.803471158754462</v>
      </c>
      <c r="J162" s="1536"/>
    </row>
    <row r="163" spans="1:10" ht="75" customHeight="1" x14ac:dyDescent="0.25">
      <c r="A163" s="1537">
        <v>61</v>
      </c>
      <c r="B163" s="445" t="s">
        <v>1581</v>
      </c>
      <c r="C163" s="1163" t="s">
        <v>2042</v>
      </c>
      <c r="D163" s="1163" t="s">
        <v>249</v>
      </c>
      <c r="E163" s="445" t="s">
        <v>19</v>
      </c>
      <c r="F163" s="1161">
        <v>1122.2</v>
      </c>
      <c r="G163" s="1161">
        <v>1122.2</v>
      </c>
      <c r="H163" s="1166" t="s">
        <v>2300</v>
      </c>
      <c r="I163" s="1161">
        <f t="shared" si="7"/>
        <v>100</v>
      </c>
      <c r="J163" s="1536"/>
    </row>
    <row r="164" spans="1:10" ht="77.25" customHeight="1" x14ac:dyDescent="0.25">
      <c r="A164" s="1537">
        <v>62</v>
      </c>
      <c r="B164" s="445" t="s">
        <v>1582</v>
      </c>
      <c r="C164" s="1163" t="s">
        <v>2043</v>
      </c>
      <c r="D164" s="1163" t="s">
        <v>249</v>
      </c>
      <c r="E164" s="445" t="s">
        <v>19</v>
      </c>
      <c r="F164" s="1161">
        <v>2686.8</v>
      </c>
      <c r="G164" s="1161">
        <v>2443.5</v>
      </c>
      <c r="H164" s="1166" t="s">
        <v>2301</v>
      </c>
      <c r="I164" s="1161">
        <f t="shared" si="7"/>
        <v>90.944618133095119</v>
      </c>
      <c r="J164" s="1536" t="s">
        <v>2013</v>
      </c>
    </row>
    <row r="165" spans="1:10" ht="141" customHeight="1" x14ac:dyDescent="0.25">
      <c r="A165" s="2084">
        <v>63</v>
      </c>
      <c r="B165" s="2080" t="s">
        <v>1583</v>
      </c>
      <c r="C165" s="2085" t="s">
        <v>249</v>
      </c>
      <c r="D165" s="2085" t="s">
        <v>249</v>
      </c>
      <c r="E165" s="2080" t="s">
        <v>19</v>
      </c>
      <c r="F165" s="2073">
        <v>1650</v>
      </c>
      <c r="G165" s="2073">
        <v>1650</v>
      </c>
      <c r="H165" s="2087" t="s">
        <v>2302</v>
      </c>
      <c r="I165" s="2073">
        <f t="shared" si="7"/>
        <v>100</v>
      </c>
      <c r="J165" s="2088"/>
    </row>
    <row r="166" spans="1:10" ht="33.75" customHeight="1" x14ac:dyDescent="0.25">
      <c r="A166" s="575"/>
      <c r="B166" s="576"/>
      <c r="C166" s="577"/>
      <c r="D166" s="577"/>
      <c r="E166" s="578"/>
      <c r="F166" s="583"/>
      <c r="G166" s="579"/>
      <c r="H166" s="576"/>
      <c r="I166" s="580"/>
      <c r="J166" s="581"/>
    </row>
  </sheetData>
  <mergeCells count="248">
    <mergeCell ref="A97:A99"/>
    <mergeCell ref="B97:B99"/>
    <mergeCell ref="C97:C99"/>
    <mergeCell ref="D97:D99"/>
    <mergeCell ref="A88:A90"/>
    <mergeCell ref="B88:B90"/>
    <mergeCell ref="C88:C90"/>
    <mergeCell ref="D88:D90"/>
    <mergeCell ref="A82:A84"/>
    <mergeCell ref="B82:B84"/>
    <mergeCell ref="C82:C84"/>
    <mergeCell ref="D82:D84"/>
    <mergeCell ref="J136:J138"/>
    <mergeCell ref="A133:A135"/>
    <mergeCell ref="B133:B135"/>
    <mergeCell ref="C133:C135"/>
    <mergeCell ref="D133:D135"/>
    <mergeCell ref="H133:H135"/>
    <mergeCell ref="J133:J135"/>
    <mergeCell ref="A130:A132"/>
    <mergeCell ref="B130:B132"/>
    <mergeCell ref="C130:C132"/>
    <mergeCell ref="D130:D132"/>
    <mergeCell ref="H130:H132"/>
    <mergeCell ref="J130:J132"/>
    <mergeCell ref="A136:A138"/>
    <mergeCell ref="B136:B138"/>
    <mergeCell ref="C136:C138"/>
    <mergeCell ref="D136:D138"/>
    <mergeCell ref="H136:H138"/>
    <mergeCell ref="J127:J129"/>
    <mergeCell ref="A124:A126"/>
    <mergeCell ref="B124:B126"/>
    <mergeCell ref="C124:C126"/>
    <mergeCell ref="D124:D126"/>
    <mergeCell ref="H124:H126"/>
    <mergeCell ref="J124:J126"/>
    <mergeCell ref="A121:A123"/>
    <mergeCell ref="B121:B123"/>
    <mergeCell ref="C121:C123"/>
    <mergeCell ref="D121:D123"/>
    <mergeCell ref="H121:H123"/>
    <mergeCell ref="J121:J123"/>
    <mergeCell ref="A127:A129"/>
    <mergeCell ref="B127:B129"/>
    <mergeCell ref="C127:C129"/>
    <mergeCell ref="D127:D129"/>
    <mergeCell ref="H127:H129"/>
    <mergeCell ref="H118:H120"/>
    <mergeCell ref="J118:J120"/>
    <mergeCell ref="A112:A114"/>
    <mergeCell ref="B112:B114"/>
    <mergeCell ref="C112:C114"/>
    <mergeCell ref="D112:D114"/>
    <mergeCell ref="H112:H114"/>
    <mergeCell ref="J112:J114"/>
    <mergeCell ref="A118:A120"/>
    <mergeCell ref="B118:B120"/>
    <mergeCell ref="C118:C120"/>
    <mergeCell ref="D118:D120"/>
    <mergeCell ref="A115:A116"/>
    <mergeCell ref="B115:B116"/>
    <mergeCell ref="C115:C116"/>
    <mergeCell ref="D115:D116"/>
    <mergeCell ref="H115:H116"/>
    <mergeCell ref="J115:J116"/>
    <mergeCell ref="J88:J90"/>
    <mergeCell ref="C94:C96"/>
    <mergeCell ref="D94:D96"/>
    <mergeCell ref="A91:A93"/>
    <mergeCell ref="B91:B93"/>
    <mergeCell ref="C91:C93"/>
    <mergeCell ref="D91:D93"/>
    <mergeCell ref="H109:H111"/>
    <mergeCell ref="J109:J111"/>
    <mergeCell ref="A106:A108"/>
    <mergeCell ref="B106:B108"/>
    <mergeCell ref="C106:C108"/>
    <mergeCell ref="D106:D108"/>
    <mergeCell ref="H106:H108"/>
    <mergeCell ref="J106:J108"/>
    <mergeCell ref="A100:A102"/>
    <mergeCell ref="B100:B102"/>
    <mergeCell ref="H100:H102"/>
    <mergeCell ref="J100:J102"/>
    <mergeCell ref="C100:C102"/>
    <mergeCell ref="D100:D102"/>
    <mergeCell ref="A109:A111"/>
    <mergeCell ref="B109:B111"/>
    <mergeCell ref="C109:C111"/>
    <mergeCell ref="A76:A78"/>
    <mergeCell ref="B76:B78"/>
    <mergeCell ref="C76:C78"/>
    <mergeCell ref="D76:D78"/>
    <mergeCell ref="H76:H78"/>
    <mergeCell ref="J76:J78"/>
    <mergeCell ref="A73:A75"/>
    <mergeCell ref="H97:H99"/>
    <mergeCell ref="J97:J99"/>
    <mergeCell ref="H91:H93"/>
    <mergeCell ref="J91:J93"/>
    <mergeCell ref="A94:A96"/>
    <mergeCell ref="B94:B96"/>
    <mergeCell ref="J94:J96"/>
    <mergeCell ref="H94:H96"/>
    <mergeCell ref="H82:H84"/>
    <mergeCell ref="J82:J84"/>
    <mergeCell ref="A85:A87"/>
    <mergeCell ref="B85:B87"/>
    <mergeCell ref="C85:C87"/>
    <mergeCell ref="D85:D87"/>
    <mergeCell ref="H85:H87"/>
    <mergeCell ref="J85:J87"/>
    <mergeCell ref="H88:H90"/>
    <mergeCell ref="J67:J69"/>
    <mergeCell ref="H64:H66"/>
    <mergeCell ref="J64:J66"/>
    <mergeCell ref="C64:C66"/>
    <mergeCell ref="D64:D66"/>
    <mergeCell ref="C67:C69"/>
    <mergeCell ref="D67:D69"/>
    <mergeCell ref="C73:C75"/>
    <mergeCell ref="D73:D75"/>
    <mergeCell ref="H73:H75"/>
    <mergeCell ref="J73:J75"/>
    <mergeCell ref="A61:A63"/>
    <mergeCell ref="B61:B63"/>
    <mergeCell ref="C61:C63"/>
    <mergeCell ref="D61:D63"/>
    <mergeCell ref="H61:H63"/>
    <mergeCell ref="J61:J63"/>
    <mergeCell ref="A79:A81"/>
    <mergeCell ref="B79:B81"/>
    <mergeCell ref="A70:A72"/>
    <mergeCell ref="B70:B72"/>
    <mergeCell ref="D70:D72"/>
    <mergeCell ref="J70:J72"/>
    <mergeCell ref="C70:C72"/>
    <mergeCell ref="H70:H72"/>
    <mergeCell ref="A64:A66"/>
    <mergeCell ref="B64:B66"/>
    <mergeCell ref="B73:B75"/>
    <mergeCell ref="C79:C81"/>
    <mergeCell ref="D79:D81"/>
    <mergeCell ref="J79:J81"/>
    <mergeCell ref="H79:H81"/>
    <mergeCell ref="A67:A69"/>
    <mergeCell ref="B67:B69"/>
    <mergeCell ref="H67:H69"/>
    <mergeCell ref="H58:H60"/>
    <mergeCell ref="J58:J60"/>
    <mergeCell ref="A55:A57"/>
    <mergeCell ref="H55:H57"/>
    <mergeCell ref="J55:J57"/>
    <mergeCell ref="A43:A45"/>
    <mergeCell ref="B43:B45"/>
    <mergeCell ref="C43:C45"/>
    <mergeCell ref="D43:D45"/>
    <mergeCell ref="H43:H45"/>
    <mergeCell ref="J43:J45"/>
    <mergeCell ref="B55:B57"/>
    <mergeCell ref="C55:C57"/>
    <mergeCell ref="D55:D57"/>
    <mergeCell ref="A58:A60"/>
    <mergeCell ref="B58:B60"/>
    <mergeCell ref="C58:C60"/>
    <mergeCell ref="D58:D60"/>
    <mergeCell ref="A38:A41"/>
    <mergeCell ref="B38:B41"/>
    <mergeCell ref="C38:C41"/>
    <mergeCell ref="D38:D41"/>
    <mergeCell ref="H38:H41"/>
    <mergeCell ref="J38:J41"/>
    <mergeCell ref="A35:A37"/>
    <mergeCell ref="B35:B37"/>
    <mergeCell ref="C35:C37"/>
    <mergeCell ref="D35:D37"/>
    <mergeCell ref="H35:H37"/>
    <mergeCell ref="J35:J37"/>
    <mergeCell ref="A32:A34"/>
    <mergeCell ref="B32:B34"/>
    <mergeCell ref="C32:C34"/>
    <mergeCell ref="D32:D34"/>
    <mergeCell ref="H32:H34"/>
    <mergeCell ref="J32:J34"/>
    <mergeCell ref="A30:A31"/>
    <mergeCell ref="B30:B31"/>
    <mergeCell ref="C30:C31"/>
    <mergeCell ref="D30:D31"/>
    <mergeCell ref="H30:H31"/>
    <mergeCell ref="J30:J31"/>
    <mergeCell ref="A28:A29"/>
    <mergeCell ref="B28:B29"/>
    <mergeCell ref="C28:C29"/>
    <mergeCell ref="D28:D29"/>
    <mergeCell ref="H28:H29"/>
    <mergeCell ref="J28:J29"/>
    <mergeCell ref="A25:A27"/>
    <mergeCell ref="B25:B27"/>
    <mergeCell ref="C25:C27"/>
    <mergeCell ref="D25:D27"/>
    <mergeCell ref="H25:H27"/>
    <mergeCell ref="J25:J27"/>
    <mergeCell ref="A22:A24"/>
    <mergeCell ref="B22:B24"/>
    <mergeCell ref="C22:C24"/>
    <mergeCell ref="D22:D24"/>
    <mergeCell ref="H22:H24"/>
    <mergeCell ref="J22:J24"/>
    <mergeCell ref="A19:A21"/>
    <mergeCell ref="B19:B21"/>
    <mergeCell ref="C19:C21"/>
    <mergeCell ref="D19:D21"/>
    <mergeCell ref="H19:H21"/>
    <mergeCell ref="J19:J21"/>
    <mergeCell ref="D13:D15"/>
    <mergeCell ref="H13:H15"/>
    <mergeCell ref="J13:J15"/>
    <mergeCell ref="A10:A11"/>
    <mergeCell ref="B10:B11"/>
    <mergeCell ref="C10:D10"/>
    <mergeCell ref="E10:E11"/>
    <mergeCell ref="F10:G10"/>
    <mergeCell ref="H10:H11"/>
    <mergeCell ref="A103:A104"/>
    <mergeCell ref="B103:B104"/>
    <mergeCell ref="C103:C104"/>
    <mergeCell ref="D103:D104"/>
    <mergeCell ref="H103:H104"/>
    <mergeCell ref="J103:J104"/>
    <mergeCell ref="D109:D111"/>
    <mergeCell ref="H1:J1"/>
    <mergeCell ref="H2:J2"/>
    <mergeCell ref="A3:J3"/>
    <mergeCell ref="A4:J4"/>
    <mergeCell ref="A5:J5"/>
    <mergeCell ref="A6:J6"/>
    <mergeCell ref="A16:A18"/>
    <mergeCell ref="B16:B18"/>
    <mergeCell ref="C16:C18"/>
    <mergeCell ref="D16:D18"/>
    <mergeCell ref="H16:H18"/>
    <mergeCell ref="J16:J18"/>
    <mergeCell ref="I10:I11"/>
    <mergeCell ref="J10:J11"/>
    <mergeCell ref="A13:A15"/>
    <mergeCell ref="B13:B15"/>
    <mergeCell ref="C13:C15"/>
  </mergeCells>
  <pageMargins left="0.78740157480314965" right="0.39370078740157483" top="0.78740157480314965" bottom="0.78740157480314965" header="0.31496062992125984" footer="0.39370078740157483"/>
  <pageSetup paperSize="9" scale="62" firstPageNumber="167" orientation="landscape" useFirstPageNumber="1" r:id="rId1"/>
  <headerFooter>
    <oddFooter>&amp;R&amp;"Times New Roman,обычный"&amp;14&amp;P</oddFooter>
  </headerFooter>
  <rowBreaks count="5" manualBreakCount="5">
    <brk id="54" max="16383" man="1"/>
    <brk id="66" max="16383" man="1"/>
    <brk id="78" max="16383" man="1"/>
    <brk id="90" max="16383" man="1"/>
    <brk id="126" max="16383"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H15"/>
  <sheetViews>
    <sheetView zoomScale="80" zoomScaleNormal="80" workbookViewId="0">
      <selection activeCell="J131" sqref="J131"/>
    </sheetView>
  </sheetViews>
  <sheetFormatPr defaultRowHeight="18" x14ac:dyDescent="0.25"/>
  <cols>
    <col min="1" max="1" width="5.7109375" style="1010" customWidth="1"/>
    <col min="2" max="2" width="77.28515625" style="1010" customWidth="1"/>
    <col min="3" max="3" width="12.28515625" style="1010" customWidth="1"/>
    <col min="4" max="6" width="15.7109375" style="1010" customWidth="1"/>
    <col min="7" max="7" width="70.28515625" style="1010" customWidth="1"/>
    <col min="8" max="8" width="13" style="1010" bestFit="1" customWidth="1"/>
    <col min="9" max="251" width="9.140625" style="1010"/>
    <col min="252" max="252" width="5.7109375" style="1010" customWidth="1"/>
    <col min="253" max="253" width="37.7109375" style="1010" customWidth="1"/>
    <col min="254" max="254" width="15.7109375" style="1010" customWidth="1"/>
    <col min="255" max="255" width="12.28515625" style="1010" customWidth="1"/>
    <col min="256" max="258" width="15.7109375" style="1010" customWidth="1"/>
    <col min="259" max="259" width="30.7109375" style="1010" customWidth="1"/>
    <col min="260" max="260" width="13.7109375" style="1010" customWidth="1"/>
    <col min="261" max="261" width="21" style="1010" customWidth="1"/>
    <col min="262" max="263" width="15.7109375" style="1010" customWidth="1"/>
    <col min="264" max="507" width="9.140625" style="1010"/>
    <col min="508" max="508" width="5.7109375" style="1010" customWidth="1"/>
    <col min="509" max="509" width="37.7109375" style="1010" customWidth="1"/>
    <col min="510" max="510" width="15.7109375" style="1010" customWidth="1"/>
    <col min="511" max="511" width="12.28515625" style="1010" customWidth="1"/>
    <col min="512" max="514" width="15.7109375" style="1010" customWidth="1"/>
    <col min="515" max="515" width="30.7109375" style="1010" customWidth="1"/>
    <col min="516" max="516" width="13.7109375" style="1010" customWidth="1"/>
    <col min="517" max="517" width="21" style="1010" customWidth="1"/>
    <col min="518" max="519" width="15.7109375" style="1010" customWidth="1"/>
    <col min="520" max="763" width="9.140625" style="1010"/>
    <col min="764" max="764" width="5.7109375" style="1010" customWidth="1"/>
    <col min="765" max="765" width="37.7109375" style="1010" customWidth="1"/>
    <col min="766" max="766" width="15.7109375" style="1010" customWidth="1"/>
    <col min="767" max="767" width="12.28515625" style="1010" customWidth="1"/>
    <col min="768" max="770" width="15.7109375" style="1010" customWidth="1"/>
    <col min="771" max="771" width="30.7109375" style="1010" customWidth="1"/>
    <col min="772" max="772" width="13.7109375" style="1010" customWidth="1"/>
    <col min="773" max="773" width="21" style="1010" customWidth="1"/>
    <col min="774" max="775" width="15.7109375" style="1010" customWidth="1"/>
    <col min="776" max="1019" width="9.140625" style="1010"/>
    <col min="1020" max="1020" width="5.7109375" style="1010" customWidth="1"/>
    <col min="1021" max="1021" width="37.7109375" style="1010" customWidth="1"/>
    <col min="1022" max="1022" width="15.7109375" style="1010" customWidth="1"/>
    <col min="1023" max="1023" width="12.28515625" style="1010" customWidth="1"/>
    <col min="1024" max="1026" width="15.7109375" style="1010" customWidth="1"/>
    <col min="1027" max="1027" width="30.7109375" style="1010" customWidth="1"/>
    <col min="1028" max="1028" width="13.7109375" style="1010" customWidth="1"/>
    <col min="1029" max="1029" width="21" style="1010" customWidth="1"/>
    <col min="1030" max="1031" width="15.7109375" style="1010" customWidth="1"/>
    <col min="1032" max="1275" width="9.140625" style="1010"/>
    <col min="1276" max="1276" width="5.7109375" style="1010" customWidth="1"/>
    <col min="1277" max="1277" width="37.7109375" style="1010" customWidth="1"/>
    <col min="1278" max="1278" width="15.7109375" style="1010" customWidth="1"/>
    <col min="1279" max="1279" width="12.28515625" style="1010" customWidth="1"/>
    <col min="1280" max="1282" width="15.7109375" style="1010" customWidth="1"/>
    <col min="1283" max="1283" width="30.7109375" style="1010" customWidth="1"/>
    <col min="1284" max="1284" width="13.7109375" style="1010" customWidth="1"/>
    <col min="1285" max="1285" width="21" style="1010" customWidth="1"/>
    <col min="1286" max="1287" width="15.7109375" style="1010" customWidth="1"/>
    <col min="1288" max="1531" width="9.140625" style="1010"/>
    <col min="1532" max="1532" width="5.7109375" style="1010" customWidth="1"/>
    <col min="1533" max="1533" width="37.7109375" style="1010" customWidth="1"/>
    <col min="1534" max="1534" width="15.7109375" style="1010" customWidth="1"/>
    <col min="1535" max="1535" width="12.28515625" style="1010" customWidth="1"/>
    <col min="1536" max="1538" width="15.7109375" style="1010" customWidth="1"/>
    <col min="1539" max="1539" width="30.7109375" style="1010" customWidth="1"/>
    <col min="1540" max="1540" width="13.7109375" style="1010" customWidth="1"/>
    <col min="1541" max="1541" width="21" style="1010" customWidth="1"/>
    <col min="1542" max="1543" width="15.7109375" style="1010" customWidth="1"/>
    <col min="1544" max="1787" width="9.140625" style="1010"/>
    <col min="1788" max="1788" width="5.7109375" style="1010" customWidth="1"/>
    <col min="1789" max="1789" width="37.7109375" style="1010" customWidth="1"/>
    <col min="1790" max="1790" width="15.7109375" style="1010" customWidth="1"/>
    <col min="1791" max="1791" width="12.28515625" style="1010" customWidth="1"/>
    <col min="1792" max="1794" width="15.7109375" style="1010" customWidth="1"/>
    <col min="1795" max="1795" width="30.7109375" style="1010" customWidth="1"/>
    <col min="1796" max="1796" width="13.7109375" style="1010" customWidth="1"/>
    <col min="1797" max="1797" width="21" style="1010" customWidth="1"/>
    <col min="1798" max="1799" width="15.7109375" style="1010" customWidth="1"/>
    <col min="1800" max="2043" width="9.140625" style="1010"/>
    <col min="2044" max="2044" width="5.7109375" style="1010" customWidth="1"/>
    <col min="2045" max="2045" width="37.7109375" style="1010" customWidth="1"/>
    <col min="2046" max="2046" width="15.7109375" style="1010" customWidth="1"/>
    <col min="2047" max="2047" width="12.28515625" style="1010" customWidth="1"/>
    <col min="2048" max="2050" width="15.7109375" style="1010" customWidth="1"/>
    <col min="2051" max="2051" width="30.7109375" style="1010" customWidth="1"/>
    <col min="2052" max="2052" width="13.7109375" style="1010" customWidth="1"/>
    <col min="2053" max="2053" width="21" style="1010" customWidth="1"/>
    <col min="2054" max="2055" width="15.7109375" style="1010" customWidth="1"/>
    <col min="2056" max="2299" width="9.140625" style="1010"/>
    <col min="2300" max="2300" width="5.7109375" style="1010" customWidth="1"/>
    <col min="2301" max="2301" width="37.7109375" style="1010" customWidth="1"/>
    <col min="2302" max="2302" width="15.7109375" style="1010" customWidth="1"/>
    <col min="2303" max="2303" width="12.28515625" style="1010" customWidth="1"/>
    <col min="2304" max="2306" width="15.7109375" style="1010" customWidth="1"/>
    <col min="2307" max="2307" width="30.7109375" style="1010" customWidth="1"/>
    <col min="2308" max="2308" width="13.7109375" style="1010" customWidth="1"/>
    <col min="2309" max="2309" width="21" style="1010" customWidth="1"/>
    <col min="2310" max="2311" width="15.7109375" style="1010" customWidth="1"/>
    <col min="2312" max="2555" width="9.140625" style="1010"/>
    <col min="2556" max="2556" width="5.7109375" style="1010" customWidth="1"/>
    <col min="2557" max="2557" width="37.7109375" style="1010" customWidth="1"/>
    <col min="2558" max="2558" width="15.7109375" style="1010" customWidth="1"/>
    <col min="2559" max="2559" width="12.28515625" style="1010" customWidth="1"/>
    <col min="2560" max="2562" width="15.7109375" style="1010" customWidth="1"/>
    <col min="2563" max="2563" width="30.7109375" style="1010" customWidth="1"/>
    <col min="2564" max="2564" width="13.7109375" style="1010" customWidth="1"/>
    <col min="2565" max="2565" width="21" style="1010" customWidth="1"/>
    <col min="2566" max="2567" width="15.7109375" style="1010" customWidth="1"/>
    <col min="2568" max="2811" width="9.140625" style="1010"/>
    <col min="2812" max="2812" width="5.7109375" style="1010" customWidth="1"/>
    <col min="2813" max="2813" width="37.7109375" style="1010" customWidth="1"/>
    <col min="2814" max="2814" width="15.7109375" style="1010" customWidth="1"/>
    <col min="2815" max="2815" width="12.28515625" style="1010" customWidth="1"/>
    <col min="2816" max="2818" width="15.7109375" style="1010" customWidth="1"/>
    <col min="2819" max="2819" width="30.7109375" style="1010" customWidth="1"/>
    <col min="2820" max="2820" width="13.7109375" style="1010" customWidth="1"/>
    <col min="2821" max="2821" width="21" style="1010" customWidth="1"/>
    <col min="2822" max="2823" width="15.7109375" style="1010" customWidth="1"/>
    <col min="2824" max="3067" width="9.140625" style="1010"/>
    <col min="3068" max="3068" width="5.7109375" style="1010" customWidth="1"/>
    <col min="3069" max="3069" width="37.7109375" style="1010" customWidth="1"/>
    <col min="3070" max="3070" width="15.7109375" style="1010" customWidth="1"/>
    <col min="3071" max="3071" width="12.28515625" style="1010" customWidth="1"/>
    <col min="3072" max="3074" width="15.7109375" style="1010" customWidth="1"/>
    <col min="3075" max="3075" width="30.7109375" style="1010" customWidth="1"/>
    <col min="3076" max="3076" width="13.7109375" style="1010" customWidth="1"/>
    <col min="3077" max="3077" width="21" style="1010" customWidth="1"/>
    <col min="3078" max="3079" width="15.7109375" style="1010" customWidth="1"/>
    <col min="3080" max="3323" width="9.140625" style="1010"/>
    <col min="3324" max="3324" width="5.7109375" style="1010" customWidth="1"/>
    <col min="3325" max="3325" width="37.7109375" style="1010" customWidth="1"/>
    <col min="3326" max="3326" width="15.7109375" style="1010" customWidth="1"/>
    <col min="3327" max="3327" width="12.28515625" style="1010" customWidth="1"/>
    <col min="3328" max="3330" width="15.7109375" style="1010" customWidth="1"/>
    <col min="3331" max="3331" width="30.7109375" style="1010" customWidth="1"/>
    <col min="3332" max="3332" width="13.7109375" style="1010" customWidth="1"/>
    <col min="3333" max="3333" width="21" style="1010" customWidth="1"/>
    <col min="3334" max="3335" width="15.7109375" style="1010" customWidth="1"/>
    <col min="3336" max="3579" width="9.140625" style="1010"/>
    <col min="3580" max="3580" width="5.7109375" style="1010" customWidth="1"/>
    <col min="3581" max="3581" width="37.7109375" style="1010" customWidth="1"/>
    <col min="3582" max="3582" width="15.7109375" style="1010" customWidth="1"/>
    <col min="3583" max="3583" width="12.28515625" style="1010" customWidth="1"/>
    <col min="3584" max="3586" width="15.7109375" style="1010" customWidth="1"/>
    <col min="3587" max="3587" width="30.7109375" style="1010" customWidth="1"/>
    <col min="3588" max="3588" width="13.7109375" style="1010" customWidth="1"/>
    <col min="3589" max="3589" width="21" style="1010" customWidth="1"/>
    <col min="3590" max="3591" width="15.7109375" style="1010" customWidth="1"/>
    <col min="3592" max="3835" width="9.140625" style="1010"/>
    <col min="3836" max="3836" width="5.7109375" style="1010" customWidth="1"/>
    <col min="3837" max="3837" width="37.7109375" style="1010" customWidth="1"/>
    <col min="3838" max="3838" width="15.7109375" style="1010" customWidth="1"/>
    <col min="3839" max="3839" width="12.28515625" style="1010" customWidth="1"/>
    <col min="3840" max="3842" width="15.7109375" style="1010" customWidth="1"/>
    <col min="3843" max="3843" width="30.7109375" style="1010" customWidth="1"/>
    <col min="3844" max="3844" width="13.7109375" style="1010" customWidth="1"/>
    <col min="3845" max="3845" width="21" style="1010" customWidth="1"/>
    <col min="3846" max="3847" width="15.7109375" style="1010" customWidth="1"/>
    <col min="3848" max="4091" width="9.140625" style="1010"/>
    <col min="4092" max="4092" width="5.7109375" style="1010" customWidth="1"/>
    <col min="4093" max="4093" width="37.7109375" style="1010" customWidth="1"/>
    <col min="4094" max="4094" width="15.7109375" style="1010" customWidth="1"/>
    <col min="4095" max="4095" width="12.28515625" style="1010" customWidth="1"/>
    <col min="4096" max="4098" width="15.7109375" style="1010" customWidth="1"/>
    <col min="4099" max="4099" width="30.7109375" style="1010" customWidth="1"/>
    <col min="4100" max="4100" width="13.7109375" style="1010" customWidth="1"/>
    <col min="4101" max="4101" width="21" style="1010" customWidth="1"/>
    <col min="4102" max="4103" width="15.7109375" style="1010" customWidth="1"/>
    <col min="4104" max="4347" width="9.140625" style="1010"/>
    <col min="4348" max="4348" width="5.7109375" style="1010" customWidth="1"/>
    <col min="4349" max="4349" width="37.7109375" style="1010" customWidth="1"/>
    <col min="4350" max="4350" width="15.7109375" style="1010" customWidth="1"/>
    <col min="4351" max="4351" width="12.28515625" style="1010" customWidth="1"/>
    <col min="4352" max="4354" width="15.7109375" style="1010" customWidth="1"/>
    <col min="4355" max="4355" width="30.7109375" style="1010" customWidth="1"/>
    <col min="4356" max="4356" width="13.7109375" style="1010" customWidth="1"/>
    <col min="4357" max="4357" width="21" style="1010" customWidth="1"/>
    <col min="4358" max="4359" width="15.7109375" style="1010" customWidth="1"/>
    <col min="4360" max="4603" width="9.140625" style="1010"/>
    <col min="4604" max="4604" width="5.7109375" style="1010" customWidth="1"/>
    <col min="4605" max="4605" width="37.7109375" style="1010" customWidth="1"/>
    <col min="4606" max="4606" width="15.7109375" style="1010" customWidth="1"/>
    <col min="4607" max="4607" width="12.28515625" style="1010" customWidth="1"/>
    <col min="4608" max="4610" width="15.7109375" style="1010" customWidth="1"/>
    <col min="4611" max="4611" width="30.7109375" style="1010" customWidth="1"/>
    <col min="4612" max="4612" width="13.7109375" style="1010" customWidth="1"/>
    <col min="4613" max="4613" width="21" style="1010" customWidth="1"/>
    <col min="4614" max="4615" width="15.7109375" style="1010" customWidth="1"/>
    <col min="4616" max="4859" width="9.140625" style="1010"/>
    <col min="4860" max="4860" width="5.7109375" style="1010" customWidth="1"/>
    <col min="4861" max="4861" width="37.7109375" style="1010" customWidth="1"/>
    <col min="4862" max="4862" width="15.7109375" style="1010" customWidth="1"/>
    <col min="4863" max="4863" width="12.28515625" style="1010" customWidth="1"/>
    <col min="4864" max="4866" width="15.7109375" style="1010" customWidth="1"/>
    <col min="4867" max="4867" width="30.7109375" style="1010" customWidth="1"/>
    <col min="4868" max="4868" width="13.7109375" style="1010" customWidth="1"/>
    <col min="4869" max="4869" width="21" style="1010" customWidth="1"/>
    <col min="4870" max="4871" width="15.7109375" style="1010" customWidth="1"/>
    <col min="4872" max="5115" width="9.140625" style="1010"/>
    <col min="5116" max="5116" width="5.7109375" style="1010" customWidth="1"/>
    <col min="5117" max="5117" width="37.7109375" style="1010" customWidth="1"/>
    <col min="5118" max="5118" width="15.7109375" style="1010" customWidth="1"/>
    <col min="5119" max="5119" width="12.28515625" style="1010" customWidth="1"/>
    <col min="5120" max="5122" width="15.7109375" style="1010" customWidth="1"/>
    <col min="5123" max="5123" width="30.7109375" style="1010" customWidth="1"/>
    <col min="5124" max="5124" width="13.7109375" style="1010" customWidth="1"/>
    <col min="5125" max="5125" width="21" style="1010" customWidth="1"/>
    <col min="5126" max="5127" width="15.7109375" style="1010" customWidth="1"/>
    <col min="5128" max="5371" width="9.140625" style="1010"/>
    <col min="5372" max="5372" width="5.7109375" style="1010" customWidth="1"/>
    <col min="5373" max="5373" width="37.7109375" style="1010" customWidth="1"/>
    <col min="5374" max="5374" width="15.7109375" style="1010" customWidth="1"/>
    <col min="5375" max="5375" width="12.28515625" style="1010" customWidth="1"/>
    <col min="5376" max="5378" width="15.7109375" style="1010" customWidth="1"/>
    <col min="5379" max="5379" width="30.7109375" style="1010" customWidth="1"/>
    <col min="5380" max="5380" width="13.7109375" style="1010" customWidth="1"/>
    <col min="5381" max="5381" width="21" style="1010" customWidth="1"/>
    <col min="5382" max="5383" width="15.7109375" style="1010" customWidth="1"/>
    <col min="5384" max="5627" width="9.140625" style="1010"/>
    <col min="5628" max="5628" width="5.7109375" style="1010" customWidth="1"/>
    <col min="5629" max="5629" width="37.7109375" style="1010" customWidth="1"/>
    <col min="5630" max="5630" width="15.7109375" style="1010" customWidth="1"/>
    <col min="5631" max="5631" width="12.28515625" style="1010" customWidth="1"/>
    <col min="5632" max="5634" width="15.7109375" style="1010" customWidth="1"/>
    <col min="5635" max="5635" width="30.7109375" style="1010" customWidth="1"/>
    <col min="5636" max="5636" width="13.7109375" style="1010" customWidth="1"/>
    <col min="5637" max="5637" width="21" style="1010" customWidth="1"/>
    <col min="5638" max="5639" width="15.7109375" style="1010" customWidth="1"/>
    <col min="5640" max="5883" width="9.140625" style="1010"/>
    <col min="5884" max="5884" width="5.7109375" style="1010" customWidth="1"/>
    <col min="5885" max="5885" width="37.7109375" style="1010" customWidth="1"/>
    <col min="5886" max="5886" width="15.7109375" style="1010" customWidth="1"/>
    <col min="5887" max="5887" width="12.28515625" style="1010" customWidth="1"/>
    <col min="5888" max="5890" width="15.7109375" style="1010" customWidth="1"/>
    <col min="5891" max="5891" width="30.7109375" style="1010" customWidth="1"/>
    <col min="5892" max="5892" width="13.7109375" style="1010" customWidth="1"/>
    <col min="5893" max="5893" width="21" style="1010" customWidth="1"/>
    <col min="5894" max="5895" width="15.7109375" style="1010" customWidth="1"/>
    <col min="5896" max="6139" width="9.140625" style="1010"/>
    <col min="6140" max="6140" width="5.7109375" style="1010" customWidth="1"/>
    <col min="6141" max="6141" width="37.7109375" style="1010" customWidth="1"/>
    <col min="6142" max="6142" width="15.7109375" style="1010" customWidth="1"/>
    <col min="6143" max="6143" width="12.28515625" style="1010" customWidth="1"/>
    <col min="6144" max="6146" width="15.7109375" style="1010" customWidth="1"/>
    <col min="6147" max="6147" width="30.7109375" style="1010" customWidth="1"/>
    <col min="6148" max="6148" width="13.7109375" style="1010" customWidth="1"/>
    <col min="6149" max="6149" width="21" style="1010" customWidth="1"/>
    <col min="6150" max="6151" width="15.7109375" style="1010" customWidth="1"/>
    <col min="6152" max="6395" width="9.140625" style="1010"/>
    <col min="6396" max="6396" width="5.7109375" style="1010" customWidth="1"/>
    <col min="6397" max="6397" width="37.7109375" style="1010" customWidth="1"/>
    <col min="6398" max="6398" width="15.7109375" style="1010" customWidth="1"/>
    <col min="6399" max="6399" width="12.28515625" style="1010" customWidth="1"/>
    <col min="6400" max="6402" width="15.7109375" style="1010" customWidth="1"/>
    <col min="6403" max="6403" width="30.7109375" style="1010" customWidth="1"/>
    <col min="6404" max="6404" width="13.7109375" style="1010" customWidth="1"/>
    <col min="6405" max="6405" width="21" style="1010" customWidth="1"/>
    <col min="6406" max="6407" width="15.7109375" style="1010" customWidth="1"/>
    <col min="6408" max="6651" width="9.140625" style="1010"/>
    <col min="6652" max="6652" width="5.7109375" style="1010" customWidth="1"/>
    <col min="6653" max="6653" width="37.7109375" style="1010" customWidth="1"/>
    <col min="6654" max="6654" width="15.7109375" style="1010" customWidth="1"/>
    <col min="6655" max="6655" width="12.28515625" style="1010" customWidth="1"/>
    <col min="6656" max="6658" width="15.7109375" style="1010" customWidth="1"/>
    <col min="6659" max="6659" width="30.7109375" style="1010" customWidth="1"/>
    <col min="6660" max="6660" width="13.7109375" style="1010" customWidth="1"/>
    <col min="6661" max="6661" width="21" style="1010" customWidth="1"/>
    <col min="6662" max="6663" width="15.7109375" style="1010" customWidth="1"/>
    <col min="6664" max="6907" width="9.140625" style="1010"/>
    <col min="6908" max="6908" width="5.7109375" style="1010" customWidth="1"/>
    <col min="6909" max="6909" width="37.7109375" style="1010" customWidth="1"/>
    <col min="6910" max="6910" width="15.7109375" style="1010" customWidth="1"/>
    <col min="6911" max="6911" width="12.28515625" style="1010" customWidth="1"/>
    <col min="6912" max="6914" width="15.7109375" style="1010" customWidth="1"/>
    <col min="6915" max="6915" width="30.7109375" style="1010" customWidth="1"/>
    <col min="6916" max="6916" width="13.7109375" style="1010" customWidth="1"/>
    <col min="6917" max="6917" width="21" style="1010" customWidth="1"/>
    <col min="6918" max="6919" width="15.7109375" style="1010" customWidth="1"/>
    <col min="6920" max="7163" width="9.140625" style="1010"/>
    <col min="7164" max="7164" width="5.7109375" style="1010" customWidth="1"/>
    <col min="7165" max="7165" width="37.7109375" style="1010" customWidth="1"/>
    <col min="7166" max="7166" width="15.7109375" style="1010" customWidth="1"/>
    <col min="7167" max="7167" width="12.28515625" style="1010" customWidth="1"/>
    <col min="7168" max="7170" width="15.7109375" style="1010" customWidth="1"/>
    <col min="7171" max="7171" width="30.7109375" style="1010" customWidth="1"/>
    <col min="7172" max="7172" width="13.7109375" style="1010" customWidth="1"/>
    <col min="7173" max="7173" width="21" style="1010" customWidth="1"/>
    <col min="7174" max="7175" width="15.7109375" style="1010" customWidth="1"/>
    <col min="7176" max="7419" width="9.140625" style="1010"/>
    <col min="7420" max="7420" width="5.7109375" style="1010" customWidth="1"/>
    <col min="7421" max="7421" width="37.7109375" style="1010" customWidth="1"/>
    <col min="7422" max="7422" width="15.7109375" style="1010" customWidth="1"/>
    <col min="7423" max="7423" width="12.28515625" style="1010" customWidth="1"/>
    <col min="7424" max="7426" width="15.7109375" style="1010" customWidth="1"/>
    <col min="7427" max="7427" width="30.7109375" style="1010" customWidth="1"/>
    <col min="7428" max="7428" width="13.7109375" style="1010" customWidth="1"/>
    <col min="7429" max="7429" width="21" style="1010" customWidth="1"/>
    <col min="7430" max="7431" width="15.7109375" style="1010" customWidth="1"/>
    <col min="7432" max="7675" width="9.140625" style="1010"/>
    <col min="7676" max="7676" width="5.7109375" style="1010" customWidth="1"/>
    <col min="7677" max="7677" width="37.7109375" style="1010" customWidth="1"/>
    <col min="7678" max="7678" width="15.7109375" style="1010" customWidth="1"/>
    <col min="7679" max="7679" width="12.28515625" style="1010" customWidth="1"/>
    <col min="7680" max="7682" width="15.7109375" style="1010" customWidth="1"/>
    <col min="7683" max="7683" width="30.7109375" style="1010" customWidth="1"/>
    <col min="7684" max="7684" width="13.7109375" style="1010" customWidth="1"/>
    <col min="7685" max="7685" width="21" style="1010" customWidth="1"/>
    <col min="7686" max="7687" width="15.7109375" style="1010" customWidth="1"/>
    <col min="7688" max="7931" width="9.140625" style="1010"/>
    <col min="7932" max="7932" width="5.7109375" style="1010" customWidth="1"/>
    <col min="7933" max="7933" width="37.7109375" style="1010" customWidth="1"/>
    <col min="7934" max="7934" width="15.7109375" style="1010" customWidth="1"/>
    <col min="7935" max="7935" width="12.28515625" style="1010" customWidth="1"/>
    <col min="7936" max="7938" width="15.7109375" style="1010" customWidth="1"/>
    <col min="7939" max="7939" width="30.7109375" style="1010" customWidth="1"/>
    <col min="7940" max="7940" width="13.7109375" style="1010" customWidth="1"/>
    <col min="7941" max="7941" width="21" style="1010" customWidth="1"/>
    <col min="7942" max="7943" width="15.7109375" style="1010" customWidth="1"/>
    <col min="7944" max="8187" width="9.140625" style="1010"/>
    <col min="8188" max="8188" width="5.7109375" style="1010" customWidth="1"/>
    <col min="8189" max="8189" width="37.7109375" style="1010" customWidth="1"/>
    <col min="8190" max="8190" width="15.7109375" style="1010" customWidth="1"/>
    <col min="8191" max="8191" width="12.28515625" style="1010" customWidth="1"/>
    <col min="8192" max="8194" width="15.7109375" style="1010" customWidth="1"/>
    <col min="8195" max="8195" width="30.7109375" style="1010" customWidth="1"/>
    <col min="8196" max="8196" width="13.7109375" style="1010" customWidth="1"/>
    <col min="8197" max="8197" width="21" style="1010" customWidth="1"/>
    <col min="8198" max="8199" width="15.7109375" style="1010" customWidth="1"/>
    <col min="8200" max="8443" width="9.140625" style="1010"/>
    <col min="8444" max="8444" width="5.7109375" style="1010" customWidth="1"/>
    <col min="8445" max="8445" width="37.7109375" style="1010" customWidth="1"/>
    <col min="8446" max="8446" width="15.7109375" style="1010" customWidth="1"/>
    <col min="8447" max="8447" width="12.28515625" style="1010" customWidth="1"/>
    <col min="8448" max="8450" width="15.7109375" style="1010" customWidth="1"/>
    <col min="8451" max="8451" width="30.7109375" style="1010" customWidth="1"/>
    <col min="8452" max="8452" width="13.7109375" style="1010" customWidth="1"/>
    <col min="8453" max="8453" width="21" style="1010" customWidth="1"/>
    <col min="8454" max="8455" width="15.7109375" style="1010" customWidth="1"/>
    <col min="8456" max="8699" width="9.140625" style="1010"/>
    <col min="8700" max="8700" width="5.7109375" style="1010" customWidth="1"/>
    <col min="8701" max="8701" width="37.7109375" style="1010" customWidth="1"/>
    <col min="8702" max="8702" width="15.7109375" style="1010" customWidth="1"/>
    <col min="8703" max="8703" width="12.28515625" style="1010" customWidth="1"/>
    <col min="8704" max="8706" width="15.7109375" style="1010" customWidth="1"/>
    <col min="8707" max="8707" width="30.7109375" style="1010" customWidth="1"/>
    <col min="8708" max="8708" width="13.7109375" style="1010" customWidth="1"/>
    <col min="8709" max="8709" width="21" style="1010" customWidth="1"/>
    <col min="8710" max="8711" width="15.7109375" style="1010" customWidth="1"/>
    <col min="8712" max="8955" width="9.140625" style="1010"/>
    <col min="8956" max="8956" width="5.7109375" style="1010" customWidth="1"/>
    <col min="8957" max="8957" width="37.7109375" style="1010" customWidth="1"/>
    <col min="8958" max="8958" width="15.7109375" style="1010" customWidth="1"/>
    <col min="8959" max="8959" width="12.28515625" style="1010" customWidth="1"/>
    <col min="8960" max="8962" width="15.7109375" style="1010" customWidth="1"/>
    <col min="8963" max="8963" width="30.7109375" style="1010" customWidth="1"/>
    <col min="8964" max="8964" width="13.7109375" style="1010" customWidth="1"/>
    <col min="8965" max="8965" width="21" style="1010" customWidth="1"/>
    <col min="8966" max="8967" width="15.7109375" style="1010" customWidth="1"/>
    <col min="8968" max="9211" width="9.140625" style="1010"/>
    <col min="9212" max="9212" width="5.7109375" style="1010" customWidth="1"/>
    <col min="9213" max="9213" width="37.7109375" style="1010" customWidth="1"/>
    <col min="9214" max="9214" width="15.7109375" style="1010" customWidth="1"/>
    <col min="9215" max="9215" width="12.28515625" style="1010" customWidth="1"/>
    <col min="9216" max="9218" width="15.7109375" style="1010" customWidth="1"/>
    <col min="9219" max="9219" width="30.7109375" style="1010" customWidth="1"/>
    <col min="9220" max="9220" width="13.7109375" style="1010" customWidth="1"/>
    <col min="9221" max="9221" width="21" style="1010" customWidth="1"/>
    <col min="9222" max="9223" width="15.7109375" style="1010" customWidth="1"/>
    <col min="9224" max="9467" width="9.140625" style="1010"/>
    <col min="9468" max="9468" width="5.7109375" style="1010" customWidth="1"/>
    <col min="9469" max="9469" width="37.7109375" style="1010" customWidth="1"/>
    <col min="9470" max="9470" width="15.7109375" style="1010" customWidth="1"/>
    <col min="9471" max="9471" width="12.28515625" style="1010" customWidth="1"/>
    <col min="9472" max="9474" width="15.7109375" style="1010" customWidth="1"/>
    <col min="9475" max="9475" width="30.7109375" style="1010" customWidth="1"/>
    <col min="9476" max="9476" width="13.7109375" style="1010" customWidth="1"/>
    <col min="9477" max="9477" width="21" style="1010" customWidth="1"/>
    <col min="9478" max="9479" width="15.7109375" style="1010" customWidth="1"/>
    <col min="9480" max="9723" width="9.140625" style="1010"/>
    <col min="9724" max="9724" width="5.7109375" style="1010" customWidth="1"/>
    <col min="9725" max="9725" width="37.7109375" style="1010" customWidth="1"/>
    <col min="9726" max="9726" width="15.7109375" style="1010" customWidth="1"/>
    <col min="9727" max="9727" width="12.28515625" style="1010" customWidth="1"/>
    <col min="9728" max="9730" width="15.7109375" style="1010" customWidth="1"/>
    <col min="9731" max="9731" width="30.7109375" style="1010" customWidth="1"/>
    <col min="9732" max="9732" width="13.7109375" style="1010" customWidth="1"/>
    <col min="9733" max="9733" width="21" style="1010" customWidth="1"/>
    <col min="9734" max="9735" width="15.7109375" style="1010" customWidth="1"/>
    <col min="9736" max="9979" width="9.140625" style="1010"/>
    <col min="9980" max="9980" width="5.7109375" style="1010" customWidth="1"/>
    <col min="9981" max="9981" width="37.7109375" style="1010" customWidth="1"/>
    <col min="9982" max="9982" width="15.7109375" style="1010" customWidth="1"/>
    <col min="9983" max="9983" width="12.28515625" style="1010" customWidth="1"/>
    <col min="9984" max="9986" width="15.7109375" style="1010" customWidth="1"/>
    <col min="9987" max="9987" width="30.7109375" style="1010" customWidth="1"/>
    <col min="9988" max="9988" width="13.7109375" style="1010" customWidth="1"/>
    <col min="9989" max="9989" width="21" style="1010" customWidth="1"/>
    <col min="9990" max="9991" width="15.7109375" style="1010" customWidth="1"/>
    <col min="9992" max="10235" width="9.140625" style="1010"/>
    <col min="10236" max="10236" width="5.7109375" style="1010" customWidth="1"/>
    <col min="10237" max="10237" width="37.7109375" style="1010" customWidth="1"/>
    <col min="10238" max="10238" width="15.7109375" style="1010" customWidth="1"/>
    <col min="10239" max="10239" width="12.28515625" style="1010" customWidth="1"/>
    <col min="10240" max="10242" width="15.7109375" style="1010" customWidth="1"/>
    <col min="10243" max="10243" width="30.7109375" style="1010" customWidth="1"/>
    <col min="10244" max="10244" width="13.7109375" style="1010" customWidth="1"/>
    <col min="10245" max="10245" width="21" style="1010" customWidth="1"/>
    <col min="10246" max="10247" width="15.7109375" style="1010" customWidth="1"/>
    <col min="10248" max="10491" width="9.140625" style="1010"/>
    <col min="10492" max="10492" width="5.7109375" style="1010" customWidth="1"/>
    <col min="10493" max="10493" width="37.7109375" style="1010" customWidth="1"/>
    <col min="10494" max="10494" width="15.7109375" style="1010" customWidth="1"/>
    <col min="10495" max="10495" width="12.28515625" style="1010" customWidth="1"/>
    <col min="10496" max="10498" width="15.7109375" style="1010" customWidth="1"/>
    <col min="10499" max="10499" width="30.7109375" style="1010" customWidth="1"/>
    <col min="10500" max="10500" width="13.7109375" style="1010" customWidth="1"/>
    <col min="10501" max="10501" width="21" style="1010" customWidth="1"/>
    <col min="10502" max="10503" width="15.7109375" style="1010" customWidth="1"/>
    <col min="10504" max="10747" width="9.140625" style="1010"/>
    <col min="10748" max="10748" width="5.7109375" style="1010" customWidth="1"/>
    <col min="10749" max="10749" width="37.7109375" style="1010" customWidth="1"/>
    <col min="10750" max="10750" width="15.7109375" style="1010" customWidth="1"/>
    <col min="10751" max="10751" width="12.28515625" style="1010" customWidth="1"/>
    <col min="10752" max="10754" width="15.7109375" style="1010" customWidth="1"/>
    <col min="10755" max="10755" width="30.7109375" style="1010" customWidth="1"/>
    <col min="10756" max="10756" width="13.7109375" style="1010" customWidth="1"/>
    <col min="10757" max="10757" width="21" style="1010" customWidth="1"/>
    <col min="10758" max="10759" width="15.7109375" style="1010" customWidth="1"/>
    <col min="10760" max="11003" width="9.140625" style="1010"/>
    <col min="11004" max="11004" width="5.7109375" style="1010" customWidth="1"/>
    <col min="11005" max="11005" width="37.7109375" style="1010" customWidth="1"/>
    <col min="11006" max="11006" width="15.7109375" style="1010" customWidth="1"/>
    <col min="11007" max="11007" width="12.28515625" style="1010" customWidth="1"/>
    <col min="11008" max="11010" width="15.7109375" style="1010" customWidth="1"/>
    <col min="11011" max="11011" width="30.7109375" style="1010" customWidth="1"/>
    <col min="11012" max="11012" width="13.7109375" style="1010" customWidth="1"/>
    <col min="11013" max="11013" width="21" style="1010" customWidth="1"/>
    <col min="11014" max="11015" width="15.7109375" style="1010" customWidth="1"/>
    <col min="11016" max="11259" width="9.140625" style="1010"/>
    <col min="11260" max="11260" width="5.7109375" style="1010" customWidth="1"/>
    <col min="11261" max="11261" width="37.7109375" style="1010" customWidth="1"/>
    <col min="11262" max="11262" width="15.7109375" style="1010" customWidth="1"/>
    <col min="11263" max="11263" width="12.28515625" style="1010" customWidth="1"/>
    <col min="11264" max="11266" width="15.7109375" style="1010" customWidth="1"/>
    <col min="11267" max="11267" width="30.7109375" style="1010" customWidth="1"/>
    <col min="11268" max="11268" width="13.7109375" style="1010" customWidth="1"/>
    <col min="11269" max="11269" width="21" style="1010" customWidth="1"/>
    <col min="11270" max="11271" width="15.7109375" style="1010" customWidth="1"/>
    <col min="11272" max="11515" width="9.140625" style="1010"/>
    <col min="11516" max="11516" width="5.7109375" style="1010" customWidth="1"/>
    <col min="11517" max="11517" width="37.7109375" style="1010" customWidth="1"/>
    <col min="11518" max="11518" width="15.7109375" style="1010" customWidth="1"/>
    <col min="11519" max="11519" width="12.28515625" style="1010" customWidth="1"/>
    <col min="11520" max="11522" width="15.7109375" style="1010" customWidth="1"/>
    <col min="11523" max="11523" width="30.7109375" style="1010" customWidth="1"/>
    <col min="11524" max="11524" width="13.7109375" style="1010" customWidth="1"/>
    <col min="11525" max="11525" width="21" style="1010" customWidth="1"/>
    <col min="11526" max="11527" width="15.7109375" style="1010" customWidth="1"/>
    <col min="11528" max="11771" width="9.140625" style="1010"/>
    <col min="11772" max="11772" width="5.7109375" style="1010" customWidth="1"/>
    <col min="11773" max="11773" width="37.7109375" style="1010" customWidth="1"/>
    <col min="11774" max="11774" width="15.7109375" style="1010" customWidth="1"/>
    <col min="11775" max="11775" width="12.28515625" style="1010" customWidth="1"/>
    <col min="11776" max="11778" width="15.7109375" style="1010" customWidth="1"/>
    <col min="11779" max="11779" width="30.7109375" style="1010" customWidth="1"/>
    <col min="11780" max="11780" width="13.7109375" style="1010" customWidth="1"/>
    <col min="11781" max="11781" width="21" style="1010" customWidth="1"/>
    <col min="11782" max="11783" width="15.7109375" style="1010" customWidth="1"/>
    <col min="11784" max="12027" width="9.140625" style="1010"/>
    <col min="12028" max="12028" width="5.7109375" style="1010" customWidth="1"/>
    <col min="12029" max="12029" width="37.7109375" style="1010" customWidth="1"/>
    <col min="12030" max="12030" width="15.7109375" style="1010" customWidth="1"/>
    <col min="12031" max="12031" width="12.28515625" style="1010" customWidth="1"/>
    <col min="12032" max="12034" width="15.7109375" style="1010" customWidth="1"/>
    <col min="12035" max="12035" width="30.7109375" style="1010" customWidth="1"/>
    <col min="12036" max="12036" width="13.7109375" style="1010" customWidth="1"/>
    <col min="12037" max="12037" width="21" style="1010" customWidth="1"/>
    <col min="12038" max="12039" width="15.7109375" style="1010" customWidth="1"/>
    <col min="12040" max="12283" width="9.140625" style="1010"/>
    <col min="12284" max="12284" width="5.7109375" style="1010" customWidth="1"/>
    <col min="12285" max="12285" width="37.7109375" style="1010" customWidth="1"/>
    <col min="12286" max="12286" width="15.7109375" style="1010" customWidth="1"/>
    <col min="12287" max="12287" width="12.28515625" style="1010" customWidth="1"/>
    <col min="12288" max="12290" width="15.7109375" style="1010" customWidth="1"/>
    <col min="12291" max="12291" width="30.7109375" style="1010" customWidth="1"/>
    <col min="12292" max="12292" width="13.7109375" style="1010" customWidth="1"/>
    <col min="12293" max="12293" width="21" style="1010" customWidth="1"/>
    <col min="12294" max="12295" width="15.7109375" style="1010" customWidth="1"/>
    <col min="12296" max="12539" width="9.140625" style="1010"/>
    <col min="12540" max="12540" width="5.7109375" style="1010" customWidth="1"/>
    <col min="12541" max="12541" width="37.7109375" style="1010" customWidth="1"/>
    <col min="12542" max="12542" width="15.7109375" style="1010" customWidth="1"/>
    <col min="12543" max="12543" width="12.28515625" style="1010" customWidth="1"/>
    <col min="12544" max="12546" width="15.7109375" style="1010" customWidth="1"/>
    <col min="12547" max="12547" width="30.7109375" style="1010" customWidth="1"/>
    <col min="12548" max="12548" width="13.7109375" style="1010" customWidth="1"/>
    <col min="12549" max="12549" width="21" style="1010" customWidth="1"/>
    <col min="12550" max="12551" width="15.7109375" style="1010" customWidth="1"/>
    <col min="12552" max="12795" width="9.140625" style="1010"/>
    <col min="12796" max="12796" width="5.7109375" style="1010" customWidth="1"/>
    <col min="12797" max="12797" width="37.7109375" style="1010" customWidth="1"/>
    <col min="12798" max="12798" width="15.7109375" style="1010" customWidth="1"/>
    <col min="12799" max="12799" width="12.28515625" style="1010" customWidth="1"/>
    <col min="12800" max="12802" width="15.7109375" style="1010" customWidth="1"/>
    <col min="12803" max="12803" width="30.7109375" style="1010" customWidth="1"/>
    <col min="12804" max="12804" width="13.7109375" style="1010" customWidth="1"/>
    <col min="12805" max="12805" width="21" style="1010" customWidth="1"/>
    <col min="12806" max="12807" width="15.7109375" style="1010" customWidth="1"/>
    <col min="12808" max="13051" width="9.140625" style="1010"/>
    <col min="13052" max="13052" width="5.7109375" style="1010" customWidth="1"/>
    <col min="13053" max="13053" width="37.7109375" style="1010" customWidth="1"/>
    <col min="13054" max="13054" width="15.7109375" style="1010" customWidth="1"/>
    <col min="13055" max="13055" width="12.28515625" style="1010" customWidth="1"/>
    <col min="13056" max="13058" width="15.7109375" style="1010" customWidth="1"/>
    <col min="13059" max="13059" width="30.7109375" style="1010" customWidth="1"/>
    <col min="13060" max="13060" width="13.7109375" style="1010" customWidth="1"/>
    <col min="13061" max="13061" width="21" style="1010" customWidth="1"/>
    <col min="13062" max="13063" width="15.7109375" style="1010" customWidth="1"/>
    <col min="13064" max="13307" width="9.140625" style="1010"/>
    <col min="13308" max="13308" width="5.7109375" style="1010" customWidth="1"/>
    <col min="13309" max="13309" width="37.7109375" style="1010" customWidth="1"/>
    <col min="13310" max="13310" width="15.7109375" style="1010" customWidth="1"/>
    <col min="13311" max="13311" width="12.28515625" style="1010" customWidth="1"/>
    <col min="13312" max="13314" width="15.7109375" style="1010" customWidth="1"/>
    <col min="13315" max="13315" width="30.7109375" style="1010" customWidth="1"/>
    <col min="13316" max="13316" width="13.7109375" style="1010" customWidth="1"/>
    <col min="13317" max="13317" width="21" style="1010" customWidth="1"/>
    <col min="13318" max="13319" width="15.7109375" style="1010" customWidth="1"/>
    <col min="13320" max="13563" width="9.140625" style="1010"/>
    <col min="13564" max="13564" width="5.7109375" style="1010" customWidth="1"/>
    <col min="13565" max="13565" width="37.7109375" style="1010" customWidth="1"/>
    <col min="13566" max="13566" width="15.7109375" style="1010" customWidth="1"/>
    <col min="13567" max="13567" width="12.28515625" style="1010" customWidth="1"/>
    <col min="13568" max="13570" width="15.7109375" style="1010" customWidth="1"/>
    <col min="13571" max="13571" width="30.7109375" style="1010" customWidth="1"/>
    <col min="13572" max="13572" width="13.7109375" style="1010" customWidth="1"/>
    <col min="13573" max="13573" width="21" style="1010" customWidth="1"/>
    <col min="13574" max="13575" width="15.7109375" style="1010" customWidth="1"/>
    <col min="13576" max="13819" width="9.140625" style="1010"/>
    <col min="13820" max="13820" width="5.7109375" style="1010" customWidth="1"/>
    <col min="13821" max="13821" width="37.7109375" style="1010" customWidth="1"/>
    <col min="13822" max="13822" width="15.7109375" style="1010" customWidth="1"/>
    <col min="13823" max="13823" width="12.28515625" style="1010" customWidth="1"/>
    <col min="13824" max="13826" width="15.7109375" style="1010" customWidth="1"/>
    <col min="13827" max="13827" width="30.7109375" style="1010" customWidth="1"/>
    <col min="13828" max="13828" width="13.7109375" style="1010" customWidth="1"/>
    <col min="13829" max="13829" width="21" style="1010" customWidth="1"/>
    <col min="13830" max="13831" width="15.7109375" style="1010" customWidth="1"/>
    <col min="13832" max="14075" width="9.140625" style="1010"/>
    <col min="14076" max="14076" width="5.7109375" style="1010" customWidth="1"/>
    <col min="14077" max="14077" width="37.7109375" style="1010" customWidth="1"/>
    <col min="14078" max="14078" width="15.7109375" style="1010" customWidth="1"/>
    <col min="14079" max="14079" width="12.28515625" style="1010" customWidth="1"/>
    <col min="14080" max="14082" width="15.7109375" style="1010" customWidth="1"/>
    <col min="14083" max="14083" width="30.7109375" style="1010" customWidth="1"/>
    <col min="14084" max="14084" width="13.7109375" style="1010" customWidth="1"/>
    <col min="14085" max="14085" width="21" style="1010" customWidth="1"/>
    <col min="14086" max="14087" width="15.7109375" style="1010" customWidth="1"/>
    <col min="14088" max="14331" width="9.140625" style="1010"/>
    <col min="14332" max="14332" width="5.7109375" style="1010" customWidth="1"/>
    <col min="14333" max="14333" width="37.7109375" style="1010" customWidth="1"/>
    <col min="14334" max="14334" width="15.7109375" style="1010" customWidth="1"/>
    <col min="14335" max="14335" width="12.28515625" style="1010" customWidth="1"/>
    <col min="14336" max="14338" width="15.7109375" style="1010" customWidth="1"/>
    <col min="14339" max="14339" width="30.7109375" style="1010" customWidth="1"/>
    <col min="14340" max="14340" width="13.7109375" style="1010" customWidth="1"/>
    <col min="14341" max="14341" width="21" style="1010" customWidth="1"/>
    <col min="14342" max="14343" width="15.7109375" style="1010" customWidth="1"/>
    <col min="14344" max="14587" width="9.140625" style="1010"/>
    <col min="14588" max="14588" width="5.7109375" style="1010" customWidth="1"/>
    <col min="14589" max="14589" width="37.7109375" style="1010" customWidth="1"/>
    <col min="14590" max="14590" width="15.7109375" style="1010" customWidth="1"/>
    <col min="14591" max="14591" width="12.28515625" style="1010" customWidth="1"/>
    <col min="14592" max="14594" width="15.7109375" style="1010" customWidth="1"/>
    <col min="14595" max="14595" width="30.7109375" style="1010" customWidth="1"/>
    <col min="14596" max="14596" width="13.7109375" style="1010" customWidth="1"/>
    <col min="14597" max="14597" width="21" style="1010" customWidth="1"/>
    <col min="14598" max="14599" width="15.7109375" style="1010" customWidth="1"/>
    <col min="14600" max="14843" width="9.140625" style="1010"/>
    <col min="14844" max="14844" width="5.7109375" style="1010" customWidth="1"/>
    <col min="14845" max="14845" width="37.7109375" style="1010" customWidth="1"/>
    <col min="14846" max="14846" width="15.7109375" style="1010" customWidth="1"/>
    <col min="14847" max="14847" width="12.28515625" style="1010" customWidth="1"/>
    <col min="14848" max="14850" width="15.7109375" style="1010" customWidth="1"/>
    <col min="14851" max="14851" width="30.7109375" style="1010" customWidth="1"/>
    <col min="14852" max="14852" width="13.7109375" style="1010" customWidth="1"/>
    <col min="14853" max="14853" width="21" style="1010" customWidth="1"/>
    <col min="14854" max="14855" width="15.7109375" style="1010" customWidth="1"/>
    <col min="14856" max="15099" width="9.140625" style="1010"/>
    <col min="15100" max="15100" width="5.7109375" style="1010" customWidth="1"/>
    <col min="15101" max="15101" width="37.7109375" style="1010" customWidth="1"/>
    <col min="15102" max="15102" width="15.7109375" style="1010" customWidth="1"/>
    <col min="15103" max="15103" width="12.28515625" style="1010" customWidth="1"/>
    <col min="15104" max="15106" width="15.7109375" style="1010" customWidth="1"/>
    <col min="15107" max="15107" width="30.7109375" style="1010" customWidth="1"/>
    <col min="15108" max="15108" width="13.7109375" style="1010" customWidth="1"/>
    <col min="15109" max="15109" width="21" style="1010" customWidth="1"/>
    <col min="15110" max="15111" width="15.7109375" style="1010" customWidth="1"/>
    <col min="15112" max="15355" width="9.140625" style="1010"/>
    <col min="15356" max="15356" width="5.7109375" style="1010" customWidth="1"/>
    <col min="15357" max="15357" width="37.7109375" style="1010" customWidth="1"/>
    <col min="15358" max="15358" width="15.7109375" style="1010" customWidth="1"/>
    <col min="15359" max="15359" width="12.28515625" style="1010" customWidth="1"/>
    <col min="15360" max="15362" width="15.7109375" style="1010" customWidth="1"/>
    <col min="15363" max="15363" width="30.7109375" style="1010" customWidth="1"/>
    <col min="15364" max="15364" width="13.7109375" style="1010" customWidth="1"/>
    <col min="15365" max="15365" width="21" style="1010" customWidth="1"/>
    <col min="15366" max="15367" width="15.7109375" style="1010" customWidth="1"/>
    <col min="15368" max="15611" width="9.140625" style="1010"/>
    <col min="15612" max="15612" width="5.7109375" style="1010" customWidth="1"/>
    <col min="15613" max="15613" width="37.7109375" style="1010" customWidth="1"/>
    <col min="15614" max="15614" width="15.7109375" style="1010" customWidth="1"/>
    <col min="15615" max="15615" width="12.28515625" style="1010" customWidth="1"/>
    <col min="15616" max="15618" width="15.7109375" style="1010" customWidth="1"/>
    <col min="15619" max="15619" width="30.7109375" style="1010" customWidth="1"/>
    <col min="15620" max="15620" width="13.7109375" style="1010" customWidth="1"/>
    <col min="15621" max="15621" width="21" style="1010" customWidth="1"/>
    <col min="15622" max="15623" width="15.7109375" style="1010" customWidth="1"/>
    <col min="15624" max="15867" width="9.140625" style="1010"/>
    <col min="15868" max="15868" width="5.7109375" style="1010" customWidth="1"/>
    <col min="15869" max="15869" width="37.7109375" style="1010" customWidth="1"/>
    <col min="15870" max="15870" width="15.7109375" style="1010" customWidth="1"/>
    <col min="15871" max="15871" width="12.28515625" style="1010" customWidth="1"/>
    <col min="15872" max="15874" width="15.7109375" style="1010" customWidth="1"/>
    <col min="15875" max="15875" width="30.7109375" style="1010" customWidth="1"/>
    <col min="15876" max="15876" width="13.7109375" style="1010" customWidth="1"/>
    <col min="15877" max="15877" width="21" style="1010" customWidth="1"/>
    <col min="15878" max="15879" width="15.7109375" style="1010" customWidth="1"/>
    <col min="15880" max="16123" width="9.140625" style="1010"/>
    <col min="16124" max="16124" width="5.7109375" style="1010" customWidth="1"/>
    <col min="16125" max="16125" width="37.7109375" style="1010" customWidth="1"/>
    <col min="16126" max="16126" width="15.7109375" style="1010" customWidth="1"/>
    <col min="16127" max="16127" width="12.28515625" style="1010" customWidth="1"/>
    <col min="16128" max="16130" width="15.7109375" style="1010" customWidth="1"/>
    <col min="16131" max="16131" width="30.7109375" style="1010" customWidth="1"/>
    <col min="16132" max="16132" width="13.7109375" style="1010" customWidth="1"/>
    <col min="16133" max="16133" width="21" style="1010" customWidth="1"/>
    <col min="16134" max="16135" width="15.7109375" style="1010" customWidth="1"/>
    <col min="16136" max="16384" width="9.140625" style="1010"/>
  </cols>
  <sheetData>
    <row r="1" spans="1:8" ht="18.75" x14ac:dyDescent="0.3">
      <c r="A1" s="1008"/>
      <c r="B1" s="1008"/>
      <c r="C1" s="1008"/>
      <c r="D1" s="1008"/>
      <c r="E1" s="1008"/>
      <c r="F1" s="1008"/>
      <c r="G1" s="1009" t="s">
        <v>1816</v>
      </c>
    </row>
    <row r="2" spans="1:8" ht="18.75" x14ac:dyDescent="0.3">
      <c r="A2" s="3372" t="s">
        <v>1661</v>
      </c>
      <c r="B2" s="3372"/>
      <c r="C2" s="3372"/>
      <c r="D2" s="3372"/>
      <c r="E2" s="3372"/>
      <c r="F2" s="3372"/>
      <c r="G2" s="3372"/>
    </row>
    <row r="3" spans="1:8" ht="18.75" x14ac:dyDescent="0.3">
      <c r="A3" s="3372" t="s">
        <v>1501</v>
      </c>
      <c r="B3" s="3372"/>
      <c r="C3" s="3372"/>
      <c r="D3" s="3372"/>
      <c r="E3" s="3372"/>
      <c r="F3" s="3372"/>
      <c r="G3" s="3372"/>
    </row>
    <row r="4" spans="1:8" ht="18.75" x14ac:dyDescent="0.3">
      <c r="A4" s="3372" t="s">
        <v>1997</v>
      </c>
      <c r="B4" s="3372"/>
      <c r="C4" s="3372"/>
      <c r="D4" s="3372"/>
      <c r="E4" s="3372"/>
      <c r="F4" s="3372"/>
      <c r="G4" s="3372"/>
    </row>
    <row r="5" spans="1:8" ht="12.75" customHeight="1" x14ac:dyDescent="0.3">
      <c r="A5" s="1008"/>
      <c r="B5" s="1008"/>
      <c r="C5" s="1008"/>
      <c r="D5" s="1008"/>
      <c r="E5" s="1008"/>
      <c r="F5" s="1008"/>
      <c r="G5" s="1008"/>
    </row>
    <row r="6" spans="1:8" ht="143.25" customHeight="1" x14ac:dyDescent="0.25">
      <c r="A6" s="1011" t="s">
        <v>1</v>
      </c>
      <c r="B6" s="1011" t="s">
        <v>1795</v>
      </c>
      <c r="C6" s="1011" t="s">
        <v>1663</v>
      </c>
      <c r="D6" s="1011" t="s">
        <v>1785</v>
      </c>
      <c r="E6" s="1011" t="s">
        <v>1712</v>
      </c>
      <c r="F6" s="1011" t="s">
        <v>1796</v>
      </c>
      <c r="G6" s="1011" t="s">
        <v>1713</v>
      </c>
    </row>
    <row r="7" spans="1:8" ht="18.75" x14ac:dyDescent="0.3">
      <c r="A7" s="1012">
        <v>1</v>
      </c>
      <c r="B7" s="1012">
        <v>2</v>
      </c>
      <c r="C7" s="1012">
        <v>4</v>
      </c>
      <c r="D7" s="1012">
        <v>5</v>
      </c>
      <c r="E7" s="1012">
        <v>6</v>
      </c>
      <c r="F7" s="1012">
        <v>7</v>
      </c>
      <c r="G7" s="1012">
        <v>8</v>
      </c>
    </row>
    <row r="8" spans="1:8" ht="19.5" customHeight="1" x14ac:dyDescent="0.25">
      <c r="A8" s="1013">
        <v>1</v>
      </c>
      <c r="B8" s="3373" t="s">
        <v>30</v>
      </c>
      <c r="C8" s="3373"/>
      <c r="D8" s="3373"/>
      <c r="E8" s="3373"/>
      <c r="F8" s="3373"/>
      <c r="G8" s="3374"/>
    </row>
    <row r="9" spans="1:8" ht="180" customHeight="1" x14ac:dyDescent="0.25">
      <c r="A9" s="1014" t="s">
        <v>10</v>
      </c>
      <c r="B9" s="1015" t="s">
        <v>2003</v>
      </c>
      <c r="C9" s="1013" t="s">
        <v>1718</v>
      </c>
      <c r="D9" s="1155">
        <v>100</v>
      </c>
      <c r="E9" s="1156">
        <v>100</v>
      </c>
      <c r="F9" s="1157">
        <v>100</v>
      </c>
      <c r="G9" s="1158" t="s">
        <v>2004</v>
      </c>
      <c r="H9" s="1016"/>
    </row>
    <row r="10" spans="1:8" ht="27" customHeight="1" x14ac:dyDescent="0.25">
      <c r="A10" s="1013">
        <v>2</v>
      </c>
      <c r="B10" s="3375" t="s">
        <v>40</v>
      </c>
      <c r="C10" s="3376"/>
      <c r="D10" s="3376"/>
      <c r="E10" s="3376"/>
      <c r="F10" s="3376"/>
      <c r="G10" s="3377"/>
      <c r="H10" s="1016"/>
    </row>
    <row r="11" spans="1:8" ht="74.25" customHeight="1" x14ac:dyDescent="0.25">
      <c r="A11" s="1014" t="s">
        <v>66</v>
      </c>
      <c r="B11" s="1015" t="s">
        <v>2005</v>
      </c>
      <c r="C11" s="1155" t="s">
        <v>1718</v>
      </c>
      <c r="D11" s="1155">
        <v>97.59</v>
      </c>
      <c r="E11" s="1169">
        <v>97.61</v>
      </c>
      <c r="F11" s="1174">
        <v>97.96</v>
      </c>
      <c r="G11" s="1015" t="s">
        <v>2006</v>
      </c>
      <c r="H11" s="1016"/>
    </row>
    <row r="12" spans="1:8" ht="81" customHeight="1" x14ac:dyDescent="0.25">
      <c r="A12" s="1167" t="s">
        <v>67</v>
      </c>
      <c r="B12" s="1168" t="s">
        <v>1818</v>
      </c>
      <c r="C12" s="1155" t="s">
        <v>2007</v>
      </c>
      <c r="D12" s="1155">
        <v>3.2</v>
      </c>
      <c r="E12" s="1155">
        <v>4.7880000000000003</v>
      </c>
      <c r="F12" s="1155">
        <v>5.0010000000000003</v>
      </c>
      <c r="G12" s="1168" t="s">
        <v>2008</v>
      </c>
      <c r="H12" s="1016"/>
    </row>
    <row r="15" spans="1:8" ht="24" customHeight="1" x14ac:dyDescent="0.25">
      <c r="G15" s="1017"/>
    </row>
  </sheetData>
  <mergeCells count="5">
    <mergeCell ref="A2:G2"/>
    <mergeCell ref="A3:G3"/>
    <mergeCell ref="A4:G4"/>
    <mergeCell ref="B8:G8"/>
    <mergeCell ref="B10:G10"/>
  </mergeCells>
  <pageMargins left="0.78740157480314965" right="0.39370078740157483" top="0.78740157480314965" bottom="0.78740157480314965" header="0.39370078740157483" footer="0.39370078740157483"/>
  <pageSetup paperSize="9" scale="62" firstPageNumber="179" orientation="landscape" useFirstPageNumber="1" r:id="rId1"/>
  <headerFooter>
    <oddFooter>&amp;R&amp;"Times New Roman,обычный"&amp;14&amp;P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74"/>
  <sheetViews>
    <sheetView topLeftCell="A25" zoomScale="66" zoomScaleNormal="66" zoomScalePageLayoutView="40" workbookViewId="0">
      <selection activeCell="S28" sqref="S28"/>
    </sheetView>
  </sheetViews>
  <sheetFormatPr defaultColWidth="9.140625" defaultRowHeight="15" x14ac:dyDescent="0.25"/>
  <cols>
    <col min="1" max="1" width="8.7109375" style="539" customWidth="1"/>
    <col min="2" max="2" width="45.7109375" style="539" customWidth="1"/>
    <col min="3" max="3" width="15.7109375" style="539" customWidth="1"/>
    <col min="4" max="5" width="17.7109375" style="539" customWidth="1"/>
    <col min="6" max="6" width="13.7109375" style="539" customWidth="1"/>
    <col min="7" max="7" width="35.7109375" style="539" customWidth="1"/>
    <col min="8" max="8" width="17.7109375" style="539" customWidth="1"/>
    <col min="9" max="9" width="13.7109375" style="539" customWidth="1"/>
    <col min="10" max="10" width="29.5703125" style="539" customWidth="1"/>
    <col min="11" max="16384" width="9.140625" style="539"/>
  </cols>
  <sheetData>
    <row r="1" spans="1:10" ht="37.5" customHeight="1" x14ac:dyDescent="0.25">
      <c r="I1" s="3402" t="s">
        <v>2418</v>
      </c>
      <c r="J1" s="3402"/>
    </row>
    <row r="2" spans="1:10" ht="43.5" customHeight="1" x14ac:dyDescent="0.25">
      <c r="A2" s="2359" t="s">
        <v>1638</v>
      </c>
      <c r="B2" s="2359"/>
      <c r="C2" s="2359"/>
      <c r="D2" s="2359"/>
      <c r="E2" s="2359"/>
      <c r="F2" s="2359"/>
      <c r="G2" s="2359"/>
      <c r="H2" s="2359"/>
      <c r="I2" s="2359"/>
      <c r="J2" s="2359"/>
    </row>
    <row r="3" spans="1:10" ht="35.450000000000003" customHeight="1" x14ac:dyDescent="0.25">
      <c r="A3" s="2359" t="s">
        <v>378</v>
      </c>
      <c r="B3" s="2359"/>
      <c r="C3" s="2359"/>
      <c r="D3" s="2359"/>
      <c r="E3" s="2359"/>
      <c r="F3" s="2359"/>
      <c r="G3" s="2359"/>
      <c r="H3" s="2359"/>
      <c r="I3" s="2359"/>
      <c r="J3" s="2359"/>
    </row>
    <row r="4" spans="1:10" ht="20.45" customHeight="1" x14ac:dyDescent="0.25">
      <c r="A4" s="2359" t="s">
        <v>1634</v>
      </c>
      <c r="B4" s="2359"/>
      <c r="C4" s="2359"/>
      <c r="D4" s="2359"/>
      <c r="E4" s="2359"/>
      <c r="F4" s="2359"/>
      <c r="G4" s="2359"/>
      <c r="H4" s="2359"/>
      <c r="I4" s="2359"/>
      <c r="J4" s="2359"/>
    </row>
    <row r="5" spans="1:10" ht="10.5" customHeight="1" x14ac:dyDescent="0.3">
      <c r="A5" s="157"/>
      <c r="B5" s="158"/>
      <c r="C5" s="158"/>
      <c r="D5" s="158"/>
      <c r="E5" s="158"/>
      <c r="F5" s="158"/>
      <c r="G5" s="517"/>
      <c r="H5" s="517"/>
      <c r="I5" s="517"/>
      <c r="J5" s="517"/>
    </row>
    <row r="6" spans="1:10" ht="117.75" customHeight="1" x14ac:dyDescent="0.25">
      <c r="A6" s="516" t="s">
        <v>1</v>
      </c>
      <c r="B6" s="100" t="s">
        <v>2</v>
      </c>
      <c r="C6" s="100" t="s">
        <v>3</v>
      </c>
      <c r="D6" s="101" t="s">
        <v>1225</v>
      </c>
      <c r="E6" s="102" t="s">
        <v>1636</v>
      </c>
      <c r="F6" s="102" t="s">
        <v>4</v>
      </c>
      <c r="G6" s="100" t="s">
        <v>5</v>
      </c>
      <c r="H6" s="100" t="s">
        <v>1637</v>
      </c>
      <c r="I6" s="100" t="s">
        <v>6</v>
      </c>
      <c r="J6" s="100" t="s">
        <v>7</v>
      </c>
    </row>
    <row r="7" spans="1:10" ht="18" customHeight="1" x14ac:dyDescent="0.25">
      <c r="A7" s="100">
        <v>1</v>
      </c>
      <c r="B7" s="100">
        <v>2</v>
      </c>
      <c r="C7" s="100">
        <v>3</v>
      </c>
      <c r="D7" s="100">
        <v>4</v>
      </c>
      <c r="E7" s="100">
        <v>5</v>
      </c>
      <c r="F7" s="100">
        <v>6</v>
      </c>
      <c r="G7" s="100">
        <v>7</v>
      </c>
      <c r="H7" s="100">
        <v>8</v>
      </c>
      <c r="I7" s="100">
        <v>9</v>
      </c>
      <c r="J7" s="100">
        <v>10</v>
      </c>
    </row>
    <row r="8" spans="1:10" ht="38.25" customHeight="1" x14ac:dyDescent="0.25">
      <c r="A8" s="2357" t="s">
        <v>1338</v>
      </c>
      <c r="B8" s="2357"/>
      <c r="C8" s="2357"/>
      <c r="D8" s="2357"/>
      <c r="E8" s="2357"/>
      <c r="F8" s="2357"/>
      <c r="G8" s="2357"/>
      <c r="H8" s="2357"/>
      <c r="I8" s="2357"/>
      <c r="J8" s="2357"/>
    </row>
    <row r="9" spans="1:10" ht="37.5" customHeight="1" x14ac:dyDescent="0.25">
      <c r="A9" s="3379" t="s">
        <v>9</v>
      </c>
      <c r="B9" s="3382" t="s">
        <v>1339</v>
      </c>
      <c r="C9" s="464" t="s">
        <v>15</v>
      </c>
      <c r="D9" s="855">
        <f>D10+D11</f>
        <v>8614</v>
      </c>
      <c r="E9" s="867">
        <f>E10+E11</f>
        <v>8614</v>
      </c>
      <c r="F9" s="855">
        <f>E9/D9*100</f>
        <v>100</v>
      </c>
      <c r="G9" s="3383"/>
      <c r="H9" s="855">
        <f>H10+H11</f>
        <v>8614</v>
      </c>
      <c r="I9" s="855">
        <f>H9/D9*100</f>
        <v>100</v>
      </c>
      <c r="J9" s="3386"/>
    </row>
    <row r="10" spans="1:10" ht="81" customHeight="1" x14ac:dyDescent="0.25">
      <c r="A10" s="3380"/>
      <c r="B10" s="3382"/>
      <c r="C10" s="862" t="s">
        <v>16</v>
      </c>
      <c r="D10" s="855">
        <f>D13</f>
        <v>8183</v>
      </c>
      <c r="E10" s="855">
        <f>E13</f>
        <v>8183</v>
      </c>
      <c r="F10" s="855">
        <f>E10/D10*100</f>
        <v>100</v>
      </c>
      <c r="G10" s="3384"/>
      <c r="H10" s="855">
        <f>E10</f>
        <v>8183</v>
      </c>
      <c r="I10" s="855">
        <f>H10/D10*100</f>
        <v>100</v>
      </c>
      <c r="J10" s="3387"/>
    </row>
    <row r="11" spans="1:10" ht="100.5" customHeight="1" x14ac:dyDescent="0.25">
      <c r="A11" s="3381"/>
      <c r="B11" s="3382"/>
      <c r="C11" s="862" t="s">
        <v>19</v>
      </c>
      <c r="D11" s="855">
        <f>D14</f>
        <v>431</v>
      </c>
      <c r="E11" s="855">
        <f>E14</f>
        <v>431</v>
      </c>
      <c r="F11" s="867">
        <f>E11/D11*100</f>
        <v>100</v>
      </c>
      <c r="G11" s="3385"/>
      <c r="H11" s="855">
        <f>E11</f>
        <v>431</v>
      </c>
      <c r="I11" s="867">
        <f>H11/D11*100</f>
        <v>100</v>
      </c>
      <c r="J11" s="3388"/>
    </row>
    <row r="12" spans="1:10" ht="30" customHeight="1" x14ac:dyDescent="0.25">
      <c r="A12" s="3222" t="s">
        <v>21</v>
      </c>
      <c r="B12" s="3378" t="s">
        <v>1340</v>
      </c>
      <c r="C12" s="1985" t="s">
        <v>15</v>
      </c>
      <c r="D12" s="2102">
        <f>D13+D14</f>
        <v>8614</v>
      </c>
      <c r="E12" s="2102">
        <f>E13+E14</f>
        <v>8614</v>
      </c>
      <c r="F12" s="2102">
        <f>E12/D12*100</f>
        <v>100</v>
      </c>
      <c r="G12" s="2103"/>
      <c r="H12" s="2102">
        <f>E12</f>
        <v>8614</v>
      </c>
      <c r="I12" s="2102">
        <f>H12/D12*100</f>
        <v>100</v>
      </c>
      <c r="J12" s="3050"/>
    </row>
    <row r="13" spans="1:10" ht="78" customHeight="1" x14ac:dyDescent="0.25">
      <c r="A13" s="3222"/>
      <c r="B13" s="3378"/>
      <c r="C13" s="2044" t="s">
        <v>16</v>
      </c>
      <c r="D13" s="2104">
        <v>8183</v>
      </c>
      <c r="E13" s="2104">
        <v>8183</v>
      </c>
      <c r="F13" s="2104">
        <f t="shared" ref="F13:F14" si="0">E13/D13*100</f>
        <v>100</v>
      </c>
      <c r="G13" s="3403" t="s">
        <v>1639</v>
      </c>
      <c r="H13" s="2104">
        <f t="shared" ref="H13:H14" si="1">E13</f>
        <v>8183</v>
      </c>
      <c r="I13" s="2104">
        <f t="shared" ref="I13:I14" si="2">H13/D13*100</f>
        <v>100</v>
      </c>
      <c r="J13" s="3050"/>
    </row>
    <row r="14" spans="1:10" ht="132.75" customHeight="1" x14ac:dyDescent="0.25">
      <c r="A14" s="3222"/>
      <c r="B14" s="3378"/>
      <c r="C14" s="2044" t="s">
        <v>19</v>
      </c>
      <c r="D14" s="2104">
        <v>431</v>
      </c>
      <c r="E14" s="2104">
        <v>431</v>
      </c>
      <c r="F14" s="2104">
        <f t="shared" si="0"/>
        <v>100</v>
      </c>
      <c r="G14" s="3403"/>
      <c r="H14" s="2104">
        <f t="shared" si="1"/>
        <v>431</v>
      </c>
      <c r="I14" s="2104">
        <f t="shared" si="2"/>
        <v>100</v>
      </c>
      <c r="J14" s="3050"/>
    </row>
    <row r="15" spans="1:10" ht="34.5" customHeight="1" x14ac:dyDescent="0.25">
      <c r="A15" s="3390" t="s">
        <v>12</v>
      </c>
      <c r="B15" s="3391" t="s">
        <v>1341</v>
      </c>
      <c r="C15" s="2044" t="s">
        <v>15</v>
      </c>
      <c r="D15" s="1923">
        <f>D16+D17</f>
        <v>0</v>
      </c>
      <c r="E15" s="1923">
        <f>E16+E17</f>
        <v>0</v>
      </c>
      <c r="F15" s="1923">
        <v>0</v>
      </c>
      <c r="G15" s="3392"/>
      <c r="H15" s="1923">
        <f>H16+H17</f>
        <v>0</v>
      </c>
      <c r="I15" s="1923">
        <v>0</v>
      </c>
      <c r="J15" s="3393"/>
    </row>
    <row r="16" spans="1:10" ht="88.5" customHeight="1" x14ac:dyDescent="0.25">
      <c r="A16" s="3390"/>
      <c r="B16" s="3391"/>
      <c r="C16" s="2044" t="s">
        <v>16</v>
      </c>
      <c r="D16" s="1923">
        <f>D19</f>
        <v>0</v>
      </c>
      <c r="E16" s="1923">
        <f>E19</f>
        <v>0</v>
      </c>
      <c r="F16" s="1923">
        <v>0</v>
      </c>
      <c r="G16" s="3392"/>
      <c r="H16" s="1923">
        <f>H19</f>
        <v>0</v>
      </c>
      <c r="I16" s="1923">
        <v>0</v>
      </c>
      <c r="J16" s="3393"/>
    </row>
    <row r="17" spans="1:14" ht="99" customHeight="1" x14ac:dyDescent="0.25">
      <c r="A17" s="3390"/>
      <c r="B17" s="3391"/>
      <c r="C17" s="2044" t="s">
        <v>19</v>
      </c>
      <c r="D17" s="1923">
        <f>D20</f>
        <v>0</v>
      </c>
      <c r="E17" s="1923">
        <f>E20</f>
        <v>0</v>
      </c>
      <c r="F17" s="1923">
        <v>0</v>
      </c>
      <c r="G17" s="3392"/>
      <c r="H17" s="1923">
        <f>H20</f>
        <v>0</v>
      </c>
      <c r="I17" s="1923">
        <v>0</v>
      </c>
      <c r="J17" s="3393"/>
    </row>
    <row r="18" spans="1:14" ht="39" customHeight="1" x14ac:dyDescent="0.25">
      <c r="A18" s="3395" t="s">
        <v>13</v>
      </c>
      <c r="B18" s="3238" t="s">
        <v>1342</v>
      </c>
      <c r="C18" s="2034" t="s">
        <v>15</v>
      </c>
      <c r="D18" s="2051">
        <f>D19+D20</f>
        <v>0</v>
      </c>
      <c r="E18" s="2051">
        <f>E19+E20</f>
        <v>0</v>
      </c>
      <c r="F18" s="2051">
        <v>0</v>
      </c>
      <c r="G18" s="2849"/>
      <c r="H18" s="2051">
        <f>H19+H20</f>
        <v>0</v>
      </c>
      <c r="I18" s="2051">
        <v>0</v>
      </c>
      <c r="J18" s="3396" t="s">
        <v>2606</v>
      </c>
    </row>
    <row r="19" spans="1:14" ht="88.5" customHeight="1" x14ac:dyDescent="0.25">
      <c r="A19" s="3395"/>
      <c r="B19" s="3238"/>
      <c r="C19" s="2034" t="s">
        <v>16</v>
      </c>
      <c r="D19" s="2051">
        <v>0</v>
      </c>
      <c r="E19" s="2051">
        <v>0</v>
      </c>
      <c r="F19" s="2051">
        <v>0</v>
      </c>
      <c r="G19" s="2849"/>
      <c r="H19" s="2051">
        <v>0</v>
      </c>
      <c r="I19" s="2051">
        <v>0</v>
      </c>
      <c r="J19" s="3396"/>
    </row>
    <row r="20" spans="1:14" ht="121.5" customHeight="1" x14ac:dyDescent="0.25">
      <c r="A20" s="3395"/>
      <c r="B20" s="3238"/>
      <c r="C20" s="2034" t="s">
        <v>19</v>
      </c>
      <c r="D20" s="2051">
        <v>0</v>
      </c>
      <c r="E20" s="2051">
        <v>0</v>
      </c>
      <c r="F20" s="2051">
        <v>0</v>
      </c>
      <c r="G20" s="2849"/>
      <c r="H20" s="2051">
        <v>0</v>
      </c>
      <c r="I20" s="2051">
        <v>0</v>
      </c>
      <c r="J20" s="3396"/>
    </row>
    <row r="21" spans="1:14" ht="27.75" customHeight="1" x14ac:dyDescent="0.25">
      <c r="A21" s="3390"/>
      <c r="B21" s="3217" t="s">
        <v>39</v>
      </c>
      <c r="C21" s="2044" t="s">
        <v>15</v>
      </c>
      <c r="D21" s="1923">
        <f>D22+D23</f>
        <v>8614</v>
      </c>
      <c r="E21" s="1923">
        <f>E22+E23</f>
        <v>8614</v>
      </c>
      <c r="F21" s="1923">
        <f t="shared" ref="F21:F23" si="3">E21/D21*100</f>
        <v>100</v>
      </c>
      <c r="G21" s="2873"/>
      <c r="H21" s="1923">
        <f>H22+H23</f>
        <v>8614</v>
      </c>
      <c r="I21" s="1923">
        <f t="shared" ref="I21:I29" si="4">H21/D21*100</f>
        <v>100</v>
      </c>
      <c r="J21" s="3394"/>
    </row>
    <row r="22" spans="1:14" ht="76.5" customHeight="1" x14ac:dyDescent="0.25">
      <c r="A22" s="3390"/>
      <c r="B22" s="3217"/>
      <c r="C22" s="2044" t="s">
        <v>16</v>
      </c>
      <c r="D22" s="1923">
        <f>D10+D16</f>
        <v>8183</v>
      </c>
      <c r="E22" s="1923">
        <f>E10+E16</f>
        <v>8183</v>
      </c>
      <c r="F22" s="1923">
        <f t="shared" si="3"/>
        <v>100</v>
      </c>
      <c r="G22" s="2873"/>
      <c r="H22" s="1923">
        <f>H10+H16</f>
        <v>8183</v>
      </c>
      <c r="I22" s="1923">
        <f t="shared" si="4"/>
        <v>100</v>
      </c>
      <c r="J22" s="3394"/>
    </row>
    <row r="23" spans="1:14" ht="195" customHeight="1" x14ac:dyDescent="0.25">
      <c r="A23" s="3390"/>
      <c r="B23" s="3217"/>
      <c r="C23" s="2044" t="s">
        <v>19</v>
      </c>
      <c r="D23" s="1923">
        <f>D11+D17</f>
        <v>431</v>
      </c>
      <c r="E23" s="1923">
        <f>E11+E17</f>
        <v>431</v>
      </c>
      <c r="F23" s="1923">
        <f t="shared" si="3"/>
        <v>100</v>
      </c>
      <c r="G23" s="2873"/>
      <c r="H23" s="1923">
        <f>H11+H17</f>
        <v>431</v>
      </c>
      <c r="I23" s="1923">
        <f t="shared" si="4"/>
        <v>100</v>
      </c>
      <c r="J23" s="3394"/>
    </row>
    <row r="24" spans="1:14" ht="27" customHeight="1" x14ac:dyDescent="0.25">
      <c r="A24" s="3405" t="s">
        <v>379</v>
      </c>
      <c r="B24" s="3405"/>
      <c r="C24" s="3405"/>
      <c r="D24" s="3405"/>
      <c r="E24" s="3405"/>
      <c r="F24" s="3405"/>
      <c r="G24" s="3405"/>
      <c r="H24" s="3405"/>
      <c r="I24" s="3405"/>
      <c r="J24" s="3405"/>
    </row>
    <row r="25" spans="1:14" ht="96.75" customHeight="1" x14ac:dyDescent="0.25">
      <c r="A25" s="863" t="s">
        <v>9</v>
      </c>
      <c r="B25" s="853" t="s">
        <v>542</v>
      </c>
      <c r="C25" s="862" t="s">
        <v>19</v>
      </c>
      <c r="D25" s="858">
        <f>D26+D27+D28+D29</f>
        <v>36151.42</v>
      </c>
      <c r="E25" s="858">
        <f>E26+E27+E28+E29</f>
        <v>36010.699999999997</v>
      </c>
      <c r="F25" s="858">
        <f t="shared" ref="F25:F29" si="5">E25/D25*100</f>
        <v>99.610748346814589</v>
      </c>
      <c r="G25" s="856"/>
      <c r="H25" s="363">
        <f>H26+H27+H28+H29</f>
        <v>36010.699999999997</v>
      </c>
      <c r="I25" s="858">
        <f t="shared" si="4"/>
        <v>99.610748346814589</v>
      </c>
      <c r="J25" s="864"/>
    </row>
    <row r="26" spans="1:14" ht="279" customHeight="1" x14ac:dyDescent="0.25">
      <c r="A26" s="518" t="s">
        <v>21</v>
      </c>
      <c r="B26" s="492" t="s">
        <v>1343</v>
      </c>
      <c r="C26" s="420" t="s">
        <v>19</v>
      </c>
      <c r="D26" s="540">
        <v>17779.099999999999</v>
      </c>
      <c r="E26" s="278">
        <v>17779.099999999999</v>
      </c>
      <c r="F26" s="540">
        <f t="shared" si="5"/>
        <v>100</v>
      </c>
      <c r="G26" s="229" t="s">
        <v>1564</v>
      </c>
      <c r="H26" s="278">
        <f>E26</f>
        <v>17779.099999999999</v>
      </c>
      <c r="I26" s="540">
        <f t="shared" si="4"/>
        <v>100</v>
      </c>
      <c r="J26" s="515"/>
    </row>
    <row r="27" spans="1:14" ht="123.75" customHeight="1" x14ac:dyDescent="0.25">
      <c r="A27" s="2030" t="s">
        <v>26</v>
      </c>
      <c r="B27" s="2039" t="s">
        <v>754</v>
      </c>
      <c r="C27" s="2034" t="s">
        <v>19</v>
      </c>
      <c r="D27" s="2051">
        <v>1341.704</v>
      </c>
      <c r="E27" s="2052">
        <v>1234.0999999999999</v>
      </c>
      <c r="F27" s="2051">
        <f t="shared" si="5"/>
        <v>91.980049250803447</v>
      </c>
      <c r="G27" s="2034" t="s">
        <v>755</v>
      </c>
      <c r="H27" s="2052">
        <f>E27</f>
        <v>1234.0999999999999</v>
      </c>
      <c r="I27" s="2051">
        <f t="shared" si="4"/>
        <v>91.980049250803447</v>
      </c>
      <c r="J27" s="2310" t="s">
        <v>1640</v>
      </c>
      <c r="M27" s="87"/>
      <c r="N27" s="87"/>
    </row>
    <row r="28" spans="1:14" ht="387.75" customHeight="1" x14ac:dyDescent="0.25">
      <c r="A28" s="2030" t="s">
        <v>27</v>
      </c>
      <c r="B28" s="2039" t="s">
        <v>756</v>
      </c>
      <c r="C28" s="2034" t="s">
        <v>19</v>
      </c>
      <c r="D28" s="2051">
        <v>15862.296</v>
      </c>
      <c r="E28" s="2052">
        <v>15862.3</v>
      </c>
      <c r="F28" s="2051">
        <f t="shared" si="5"/>
        <v>100.00002521703037</v>
      </c>
      <c r="G28" s="2034" t="s">
        <v>1485</v>
      </c>
      <c r="H28" s="2052">
        <f>E28</f>
        <v>15862.3</v>
      </c>
      <c r="I28" s="2051">
        <f t="shared" si="4"/>
        <v>100.00002521703037</v>
      </c>
      <c r="J28" s="2089"/>
      <c r="M28" s="87"/>
      <c r="N28" s="87"/>
    </row>
    <row r="29" spans="1:14" ht="177.75" customHeight="1" x14ac:dyDescent="0.25">
      <c r="A29" s="2030" t="s">
        <v>51</v>
      </c>
      <c r="B29" s="2039" t="s">
        <v>757</v>
      </c>
      <c r="C29" s="2034" t="s">
        <v>19</v>
      </c>
      <c r="D29" s="2051">
        <v>1168.32</v>
      </c>
      <c r="E29" s="2052">
        <v>1135.2</v>
      </c>
      <c r="F29" s="2051">
        <f t="shared" si="5"/>
        <v>97.165160230073965</v>
      </c>
      <c r="G29" s="1876" t="s">
        <v>1566</v>
      </c>
      <c r="H29" s="1877">
        <f>E29</f>
        <v>1135.2</v>
      </c>
      <c r="I29" s="1877">
        <f t="shared" si="4"/>
        <v>97.165160230073965</v>
      </c>
      <c r="J29" s="1876" t="s">
        <v>1776</v>
      </c>
    </row>
    <row r="30" spans="1:14" ht="211.5" customHeight="1" x14ac:dyDescent="0.25">
      <c r="A30" s="2030" t="s">
        <v>60</v>
      </c>
      <c r="B30" s="2039" t="s">
        <v>1006</v>
      </c>
      <c r="C30" s="2034" t="s">
        <v>19</v>
      </c>
      <c r="D30" s="2051">
        <v>0</v>
      </c>
      <c r="E30" s="2051">
        <v>0</v>
      </c>
      <c r="F30" s="2051">
        <v>0</v>
      </c>
      <c r="G30" s="2034"/>
      <c r="H30" s="2051">
        <v>0</v>
      </c>
      <c r="I30" s="2051">
        <v>0</v>
      </c>
      <c r="J30" s="2034" t="s">
        <v>1459</v>
      </c>
    </row>
    <row r="31" spans="1:14" ht="97.5" customHeight="1" x14ac:dyDescent="0.25">
      <c r="A31" s="2090" t="s">
        <v>12</v>
      </c>
      <c r="B31" s="2043" t="s">
        <v>1026</v>
      </c>
      <c r="C31" s="2044" t="s">
        <v>19</v>
      </c>
      <c r="D31" s="2048">
        <f>D32</f>
        <v>0</v>
      </c>
      <c r="E31" s="2048">
        <f>E32</f>
        <v>0</v>
      </c>
      <c r="F31" s="2048">
        <v>0</v>
      </c>
      <c r="G31" s="2091"/>
      <c r="H31" s="2048">
        <f>H32</f>
        <v>0</v>
      </c>
      <c r="I31" s="2048">
        <v>0</v>
      </c>
      <c r="J31" s="2092"/>
    </row>
    <row r="32" spans="1:14" ht="387.75" customHeight="1" x14ac:dyDescent="0.25">
      <c r="A32" s="2030" t="s">
        <v>13</v>
      </c>
      <c r="B32" s="2039" t="s">
        <v>758</v>
      </c>
      <c r="C32" s="2034" t="s">
        <v>19</v>
      </c>
      <c r="D32" s="2051">
        <v>0</v>
      </c>
      <c r="E32" s="2052">
        <v>0</v>
      </c>
      <c r="F32" s="2051">
        <v>0</v>
      </c>
      <c r="G32" s="2034" t="s">
        <v>1344</v>
      </c>
      <c r="H32" s="2052">
        <f>E32</f>
        <v>0</v>
      </c>
      <c r="I32" s="2051">
        <v>0</v>
      </c>
      <c r="J32" s="2089"/>
    </row>
    <row r="33" spans="1:10" ht="106.5" customHeight="1" x14ac:dyDescent="0.25">
      <c r="A33" s="2090" t="s">
        <v>14</v>
      </c>
      <c r="B33" s="2043" t="s">
        <v>759</v>
      </c>
      <c r="C33" s="2044" t="s">
        <v>19</v>
      </c>
      <c r="D33" s="2048">
        <f>D34+D35+D36</f>
        <v>22033.1</v>
      </c>
      <c r="E33" s="2048">
        <f>E34+E35+E36</f>
        <v>21956.94</v>
      </c>
      <c r="F33" s="2048">
        <f>E33/D33*100</f>
        <v>99.654338245639522</v>
      </c>
      <c r="G33" s="2091"/>
      <c r="H33" s="2053">
        <f>H34+H35+H36</f>
        <v>21956.94</v>
      </c>
      <c r="I33" s="2048">
        <f>H33/D33*100</f>
        <v>99.654338245639522</v>
      </c>
      <c r="J33" s="2092"/>
    </row>
    <row r="34" spans="1:10" ht="103.5" customHeight="1" x14ac:dyDescent="0.25">
      <c r="A34" s="2030" t="s">
        <v>17</v>
      </c>
      <c r="B34" s="2039" t="s">
        <v>380</v>
      </c>
      <c r="C34" s="2034" t="s">
        <v>19</v>
      </c>
      <c r="D34" s="2051">
        <v>535</v>
      </c>
      <c r="E34" s="2052">
        <v>534.1</v>
      </c>
      <c r="F34" s="2051">
        <f>E34/D34*100</f>
        <v>99.831775700934585</v>
      </c>
      <c r="G34" s="1869" t="s">
        <v>1345</v>
      </c>
      <c r="H34" s="2052">
        <f>E34</f>
        <v>534.1</v>
      </c>
      <c r="I34" s="2051">
        <f>H34/D34*100</f>
        <v>99.831775700934585</v>
      </c>
      <c r="J34" s="1876"/>
    </row>
    <row r="35" spans="1:10" ht="184.5" customHeight="1" x14ac:dyDescent="0.25">
      <c r="A35" s="518" t="s">
        <v>209</v>
      </c>
      <c r="B35" s="492" t="s">
        <v>1596</v>
      </c>
      <c r="C35" s="420" t="s">
        <v>19</v>
      </c>
      <c r="D35" s="540">
        <v>0</v>
      </c>
      <c r="E35" s="540">
        <v>0</v>
      </c>
      <c r="F35" s="540">
        <v>0</v>
      </c>
      <c r="G35" s="193"/>
      <c r="H35" s="540">
        <v>0</v>
      </c>
      <c r="I35" s="540">
        <v>0</v>
      </c>
      <c r="J35" s="420" t="s">
        <v>405</v>
      </c>
    </row>
    <row r="36" spans="1:10" ht="381.75" customHeight="1" x14ac:dyDescent="0.25">
      <c r="A36" s="3395" t="s">
        <v>311</v>
      </c>
      <c r="B36" s="3238" t="s">
        <v>760</v>
      </c>
      <c r="C36" s="3050" t="s">
        <v>19</v>
      </c>
      <c r="D36" s="3389">
        <v>21498.1</v>
      </c>
      <c r="E36" s="3398">
        <v>21422.84</v>
      </c>
      <c r="F36" s="3389">
        <f>E36/D36*100</f>
        <v>99.649922551295234</v>
      </c>
      <c r="G36" s="2849" t="s">
        <v>1488</v>
      </c>
      <c r="H36" s="2858">
        <f>E36</f>
        <v>21422.84</v>
      </c>
      <c r="I36" s="3389">
        <f>H36/D36*100</f>
        <v>99.649922551295234</v>
      </c>
      <c r="J36" s="2849"/>
    </row>
    <row r="37" spans="1:10" ht="166.5" customHeight="1" x14ac:dyDescent="0.25">
      <c r="A37" s="3395"/>
      <c r="B37" s="3238"/>
      <c r="C37" s="3050"/>
      <c r="D37" s="3389"/>
      <c r="E37" s="3398"/>
      <c r="F37" s="3389"/>
      <c r="G37" s="2849"/>
      <c r="H37" s="2858"/>
      <c r="I37" s="3389"/>
      <c r="J37" s="2849"/>
    </row>
    <row r="38" spans="1:10" ht="98.25" customHeight="1" x14ac:dyDescent="0.25">
      <c r="A38" s="2090" t="s">
        <v>114</v>
      </c>
      <c r="B38" s="2043" t="s">
        <v>761</v>
      </c>
      <c r="C38" s="2044" t="s">
        <v>19</v>
      </c>
      <c r="D38" s="1923">
        <f>D39</f>
        <v>0</v>
      </c>
      <c r="E38" s="1923">
        <f>E39</f>
        <v>0</v>
      </c>
      <c r="F38" s="2048">
        <v>0</v>
      </c>
      <c r="G38" s="2093"/>
      <c r="H38" s="1923">
        <f>H39</f>
        <v>0</v>
      </c>
      <c r="I38" s="2048">
        <v>0</v>
      </c>
      <c r="J38" s="2094"/>
    </row>
    <row r="39" spans="1:10" ht="130.5" customHeight="1" x14ac:dyDescent="0.25">
      <c r="A39" s="2030" t="s">
        <v>237</v>
      </c>
      <c r="B39" s="2039" t="s">
        <v>762</v>
      </c>
      <c r="C39" s="2034" t="s">
        <v>19</v>
      </c>
      <c r="D39" s="2018">
        <v>0</v>
      </c>
      <c r="E39" s="2018">
        <v>0</v>
      </c>
      <c r="F39" s="2051">
        <v>0</v>
      </c>
      <c r="G39" s="2034" t="s">
        <v>1537</v>
      </c>
      <c r="H39" s="2018">
        <v>0</v>
      </c>
      <c r="I39" s="2051">
        <v>0</v>
      </c>
      <c r="J39" s="2095"/>
    </row>
    <row r="40" spans="1:10" ht="23.25" customHeight="1" x14ac:dyDescent="0.25">
      <c r="A40" s="3390" t="s">
        <v>130</v>
      </c>
      <c r="B40" s="3391" t="s">
        <v>792</v>
      </c>
      <c r="C40" s="2044" t="s">
        <v>15</v>
      </c>
      <c r="D40" s="2048">
        <f>D41+D42+D43</f>
        <v>5973.9199999999992</v>
      </c>
      <c r="E40" s="2048">
        <f>E41+E42+E43</f>
        <v>5973.9199999999992</v>
      </c>
      <c r="F40" s="2048">
        <f t="shared" ref="F40:F74" si="6">E40/D40*100</f>
        <v>100</v>
      </c>
      <c r="G40" s="3397"/>
      <c r="H40" s="1886">
        <f>H41+H42+H43</f>
        <v>5973.9199999999992</v>
      </c>
      <c r="I40" s="2048">
        <f t="shared" ref="I40:I47" si="7">H40/D40*100</f>
        <v>100</v>
      </c>
      <c r="J40" s="3394"/>
    </row>
    <row r="41" spans="1:10" ht="73.5" customHeight="1" x14ac:dyDescent="0.25">
      <c r="A41" s="3390"/>
      <c r="B41" s="3391"/>
      <c r="C41" s="2044" t="s">
        <v>18</v>
      </c>
      <c r="D41" s="2048">
        <f t="shared" ref="D41:E43" si="8">D45+D49</f>
        <v>4371.16</v>
      </c>
      <c r="E41" s="2048">
        <f t="shared" si="8"/>
        <v>4371.16</v>
      </c>
      <c r="F41" s="2048">
        <f t="shared" si="6"/>
        <v>100</v>
      </c>
      <c r="G41" s="3397"/>
      <c r="H41" s="1886">
        <f>H45+H49</f>
        <v>4371.16</v>
      </c>
      <c r="I41" s="2048">
        <f t="shared" si="7"/>
        <v>100</v>
      </c>
      <c r="J41" s="3394"/>
    </row>
    <row r="42" spans="1:10" ht="76.5" customHeight="1" x14ac:dyDescent="0.25">
      <c r="A42" s="3390"/>
      <c r="B42" s="3391"/>
      <c r="C42" s="2044" t="s">
        <v>16</v>
      </c>
      <c r="D42" s="2048">
        <f t="shared" si="8"/>
        <v>1457.06</v>
      </c>
      <c r="E42" s="2048">
        <f t="shared" si="8"/>
        <v>1457.06</v>
      </c>
      <c r="F42" s="2048">
        <f t="shared" si="6"/>
        <v>100</v>
      </c>
      <c r="G42" s="3397"/>
      <c r="H42" s="1886">
        <f>E42</f>
        <v>1457.06</v>
      </c>
      <c r="I42" s="2048">
        <f t="shared" si="7"/>
        <v>100</v>
      </c>
      <c r="J42" s="3394"/>
    </row>
    <row r="43" spans="1:10" ht="96.75" customHeight="1" x14ac:dyDescent="0.25">
      <c r="A43" s="3390"/>
      <c r="B43" s="3391"/>
      <c r="C43" s="2044" t="s">
        <v>19</v>
      </c>
      <c r="D43" s="2048">
        <f t="shared" si="8"/>
        <v>145.69999999999999</v>
      </c>
      <c r="E43" s="2048">
        <f t="shared" si="8"/>
        <v>145.69999999999999</v>
      </c>
      <c r="F43" s="2048">
        <f t="shared" si="6"/>
        <v>100</v>
      </c>
      <c r="G43" s="3397"/>
      <c r="H43" s="1886">
        <f>E43</f>
        <v>145.69999999999999</v>
      </c>
      <c r="I43" s="2048">
        <f t="shared" si="7"/>
        <v>100</v>
      </c>
      <c r="J43" s="3394"/>
    </row>
    <row r="44" spans="1:10" ht="28.5" customHeight="1" x14ac:dyDescent="0.25">
      <c r="A44" s="3395" t="s">
        <v>322</v>
      </c>
      <c r="B44" s="3238" t="s">
        <v>1346</v>
      </c>
      <c r="C44" s="2034" t="s">
        <v>15</v>
      </c>
      <c r="D44" s="2051">
        <f>D45+D46+D47</f>
        <v>5973.9199999999992</v>
      </c>
      <c r="E44" s="2051">
        <f>E45+E46+E47</f>
        <v>5973.9199999999992</v>
      </c>
      <c r="F44" s="2051">
        <f>E44/D44*100</f>
        <v>100</v>
      </c>
      <c r="G44" s="3050" t="s">
        <v>1565</v>
      </c>
      <c r="H44" s="1877">
        <f>H45+H46+H47</f>
        <v>5973.9199999999992</v>
      </c>
      <c r="I44" s="2051">
        <f t="shared" si="7"/>
        <v>100</v>
      </c>
      <c r="J44" s="3050"/>
    </row>
    <row r="45" spans="1:10" ht="61.5" customHeight="1" x14ac:dyDescent="0.25">
      <c r="A45" s="3395"/>
      <c r="B45" s="3238"/>
      <c r="C45" s="2034" t="s">
        <v>18</v>
      </c>
      <c r="D45" s="2051">
        <v>4371.16</v>
      </c>
      <c r="E45" s="2051">
        <v>4371.16</v>
      </c>
      <c r="F45" s="2051">
        <f>E45/D45*100</f>
        <v>100</v>
      </c>
      <c r="G45" s="3051"/>
      <c r="H45" s="1877">
        <f>E45</f>
        <v>4371.16</v>
      </c>
      <c r="I45" s="2051">
        <f t="shared" si="7"/>
        <v>100</v>
      </c>
      <c r="J45" s="3050"/>
    </row>
    <row r="46" spans="1:10" ht="90" customHeight="1" x14ac:dyDescent="0.25">
      <c r="A46" s="3395"/>
      <c r="B46" s="3238"/>
      <c r="C46" s="2034" t="s">
        <v>16</v>
      </c>
      <c r="D46" s="2051">
        <v>1457.06</v>
      </c>
      <c r="E46" s="2051">
        <v>1457.06</v>
      </c>
      <c r="F46" s="2051">
        <f>E46/D46*100</f>
        <v>100</v>
      </c>
      <c r="G46" s="3051"/>
      <c r="H46" s="1877">
        <f>E46</f>
        <v>1457.06</v>
      </c>
      <c r="I46" s="2051">
        <f t="shared" si="7"/>
        <v>100</v>
      </c>
      <c r="J46" s="3050"/>
    </row>
    <row r="47" spans="1:10" ht="97.5" customHeight="1" x14ac:dyDescent="0.25">
      <c r="A47" s="3395"/>
      <c r="B47" s="3238"/>
      <c r="C47" s="2034" t="s">
        <v>19</v>
      </c>
      <c r="D47" s="2051">
        <v>145.69999999999999</v>
      </c>
      <c r="E47" s="2051">
        <v>145.69999999999999</v>
      </c>
      <c r="F47" s="2051">
        <f>E47/D47*100</f>
        <v>100</v>
      </c>
      <c r="G47" s="3051"/>
      <c r="H47" s="1877">
        <f>E47</f>
        <v>145.69999999999999</v>
      </c>
      <c r="I47" s="2051">
        <f t="shared" si="7"/>
        <v>100</v>
      </c>
      <c r="J47" s="3050"/>
    </row>
    <row r="48" spans="1:10" ht="34.5" customHeight="1" x14ac:dyDescent="0.25">
      <c r="A48" s="3395" t="s">
        <v>323</v>
      </c>
      <c r="B48" s="3238" t="s">
        <v>1489</v>
      </c>
      <c r="C48" s="2034" t="s">
        <v>15</v>
      </c>
      <c r="D48" s="2051">
        <f>D49+D50+D51</f>
        <v>0</v>
      </c>
      <c r="E48" s="2051">
        <f>E49+E50+E51</f>
        <v>0</v>
      </c>
      <c r="F48" s="2051">
        <v>0</v>
      </c>
      <c r="G48" s="3404"/>
      <c r="H48" s="2051">
        <f>H49+H50+H51</f>
        <v>0</v>
      </c>
      <c r="I48" s="2051">
        <v>0</v>
      </c>
      <c r="J48" s="3050" t="s">
        <v>1459</v>
      </c>
    </row>
    <row r="49" spans="1:10" ht="77.25" customHeight="1" x14ac:dyDescent="0.25">
      <c r="A49" s="3395"/>
      <c r="B49" s="3238"/>
      <c r="C49" s="2034" t="s">
        <v>18</v>
      </c>
      <c r="D49" s="2051">
        <v>0</v>
      </c>
      <c r="E49" s="2051">
        <v>0</v>
      </c>
      <c r="F49" s="2051">
        <v>0</v>
      </c>
      <c r="G49" s="3404"/>
      <c r="H49" s="2051">
        <v>0</v>
      </c>
      <c r="I49" s="2051">
        <v>0</v>
      </c>
      <c r="J49" s="3050"/>
    </row>
    <row r="50" spans="1:10" ht="100.5" customHeight="1" x14ac:dyDescent="0.25">
      <c r="A50" s="3395"/>
      <c r="B50" s="3238"/>
      <c r="C50" s="2096" t="s">
        <v>16</v>
      </c>
      <c r="D50" s="2051">
        <v>0</v>
      </c>
      <c r="E50" s="2051">
        <v>0</v>
      </c>
      <c r="F50" s="2051">
        <v>0</v>
      </c>
      <c r="G50" s="3404"/>
      <c r="H50" s="2051">
        <v>0</v>
      </c>
      <c r="I50" s="2051">
        <v>0</v>
      </c>
      <c r="J50" s="3050"/>
    </row>
    <row r="51" spans="1:10" ht="153.75" customHeight="1" x14ac:dyDescent="0.25">
      <c r="A51" s="2035"/>
      <c r="B51" s="2046" t="s">
        <v>1490</v>
      </c>
      <c r="C51" s="2096" t="s">
        <v>19</v>
      </c>
      <c r="D51" s="2051">
        <v>0</v>
      </c>
      <c r="E51" s="2051">
        <v>0</v>
      </c>
      <c r="F51" s="2051">
        <v>0</v>
      </c>
      <c r="G51" s="2097"/>
      <c r="H51" s="2051">
        <v>0</v>
      </c>
      <c r="I51" s="2051">
        <v>0</v>
      </c>
      <c r="J51" s="2097"/>
    </row>
    <row r="52" spans="1:10" ht="18" customHeight="1" x14ac:dyDescent="0.25">
      <c r="A52" s="3390"/>
      <c r="B52" s="3217" t="s">
        <v>64</v>
      </c>
      <c r="C52" s="2044" t="s">
        <v>15</v>
      </c>
      <c r="D52" s="2048">
        <f>D53+D54+D55</f>
        <v>64158.439999999995</v>
      </c>
      <c r="E52" s="2048">
        <f>E53+E54+E55</f>
        <v>63941.56</v>
      </c>
      <c r="F52" s="2048">
        <f t="shared" si="6"/>
        <v>99.661961855681042</v>
      </c>
      <c r="G52" s="3397"/>
      <c r="H52" s="1886">
        <f>H53+H54+H55</f>
        <v>63941.56</v>
      </c>
      <c r="I52" s="2048">
        <f>H52/D52*100</f>
        <v>99.661961855681042</v>
      </c>
      <c r="J52" s="3394"/>
    </row>
    <row r="53" spans="1:10" ht="57" customHeight="1" x14ac:dyDescent="0.25">
      <c r="A53" s="3390"/>
      <c r="B53" s="3217"/>
      <c r="C53" s="2044" t="s">
        <v>18</v>
      </c>
      <c r="D53" s="2048">
        <f>D41</f>
        <v>4371.16</v>
      </c>
      <c r="E53" s="2048">
        <f>E41</f>
        <v>4371.16</v>
      </c>
      <c r="F53" s="2048">
        <f t="shared" si="6"/>
        <v>100</v>
      </c>
      <c r="G53" s="3397"/>
      <c r="H53" s="1886">
        <f>H41</f>
        <v>4371.16</v>
      </c>
      <c r="I53" s="2048">
        <f t="shared" ref="I53:I74" si="9">H53/D53*100</f>
        <v>100</v>
      </c>
      <c r="J53" s="3394"/>
    </row>
    <row r="54" spans="1:10" ht="75.75" customHeight="1" x14ac:dyDescent="0.25">
      <c r="A54" s="3390"/>
      <c r="B54" s="3217"/>
      <c r="C54" s="2044" t="s">
        <v>16</v>
      </c>
      <c r="D54" s="2048">
        <f>D42</f>
        <v>1457.06</v>
      </c>
      <c r="E54" s="2048">
        <f>E42</f>
        <v>1457.06</v>
      </c>
      <c r="F54" s="2048">
        <f t="shared" si="6"/>
        <v>100</v>
      </c>
      <c r="G54" s="3397"/>
      <c r="H54" s="1886">
        <f>H42</f>
        <v>1457.06</v>
      </c>
      <c r="I54" s="2048">
        <f t="shared" si="9"/>
        <v>100</v>
      </c>
      <c r="J54" s="3394"/>
    </row>
    <row r="55" spans="1:10" ht="94.5" customHeight="1" x14ac:dyDescent="0.25">
      <c r="A55" s="3390"/>
      <c r="B55" s="3217"/>
      <c r="C55" s="2044" t="s">
        <v>19</v>
      </c>
      <c r="D55" s="2048">
        <f>D25+D31+D33+D38+D43</f>
        <v>58330.219999999994</v>
      </c>
      <c r="E55" s="2048">
        <f>E25+E31+E33+E38+E43</f>
        <v>58113.34</v>
      </c>
      <c r="F55" s="2048">
        <f t="shared" si="6"/>
        <v>99.628185870034429</v>
      </c>
      <c r="G55" s="3397"/>
      <c r="H55" s="1886">
        <f>H25+H31+H33+H38+H43</f>
        <v>58113.34</v>
      </c>
      <c r="I55" s="2048">
        <f t="shared" si="9"/>
        <v>99.628185870034429</v>
      </c>
      <c r="J55" s="3394"/>
    </row>
    <row r="56" spans="1:10" ht="26.25" customHeight="1" x14ac:dyDescent="0.25">
      <c r="A56" s="3217" t="s">
        <v>1347</v>
      </c>
      <c r="B56" s="3217"/>
      <c r="C56" s="3217"/>
      <c r="D56" s="3217"/>
      <c r="E56" s="3217"/>
      <c r="F56" s="3217"/>
      <c r="G56" s="3217"/>
      <c r="H56" s="3217"/>
      <c r="I56" s="3217"/>
      <c r="J56" s="3217"/>
    </row>
    <row r="57" spans="1:10" ht="98.25" customHeight="1" x14ac:dyDescent="0.25">
      <c r="A57" s="2042" t="s">
        <v>9</v>
      </c>
      <c r="B57" s="2098" t="s">
        <v>716</v>
      </c>
      <c r="C57" s="2044" t="s">
        <v>19</v>
      </c>
      <c r="D57" s="2048">
        <f>D58+D59</f>
        <v>248721.2</v>
      </c>
      <c r="E57" s="2048">
        <f>E58+E59</f>
        <v>248721.2</v>
      </c>
      <c r="F57" s="2048">
        <f t="shared" si="6"/>
        <v>100</v>
      </c>
      <c r="G57" s="2099"/>
      <c r="H57" s="2048">
        <f>H58+H59</f>
        <v>248721.2</v>
      </c>
      <c r="I57" s="2048">
        <f t="shared" si="9"/>
        <v>100</v>
      </c>
      <c r="J57" s="2100"/>
    </row>
    <row r="58" spans="1:10" ht="137.25" customHeight="1" x14ac:dyDescent="0.25">
      <c r="A58" s="499" t="s">
        <v>21</v>
      </c>
      <c r="B58" s="519" t="s">
        <v>1348</v>
      </c>
      <c r="C58" s="571" t="s">
        <v>19</v>
      </c>
      <c r="D58" s="540">
        <v>248721.2</v>
      </c>
      <c r="E58" s="540">
        <v>248721.2</v>
      </c>
      <c r="F58" s="540">
        <f t="shared" si="6"/>
        <v>100</v>
      </c>
      <c r="G58" s="571" t="s">
        <v>1492</v>
      </c>
      <c r="H58" s="540">
        <f>E58</f>
        <v>248721.2</v>
      </c>
      <c r="I58" s="540">
        <f t="shared" si="9"/>
        <v>100</v>
      </c>
      <c r="J58" s="493"/>
    </row>
    <row r="59" spans="1:10" ht="119.25" customHeight="1" x14ac:dyDescent="0.25">
      <c r="A59" s="518" t="s">
        <v>26</v>
      </c>
      <c r="B59" s="492" t="s">
        <v>1349</v>
      </c>
      <c r="C59" s="420" t="s">
        <v>19</v>
      </c>
      <c r="D59" s="541">
        <v>0</v>
      </c>
      <c r="E59" s="541">
        <v>0</v>
      </c>
      <c r="F59" s="540">
        <v>0</v>
      </c>
      <c r="G59" s="515"/>
      <c r="H59" s="541">
        <v>0</v>
      </c>
      <c r="I59" s="540">
        <v>0</v>
      </c>
      <c r="J59" s="420" t="s">
        <v>1459</v>
      </c>
    </row>
    <row r="60" spans="1:10" ht="98.25" customHeight="1" x14ac:dyDescent="0.25">
      <c r="A60" s="595"/>
      <c r="B60" s="586" t="s">
        <v>70</v>
      </c>
      <c r="C60" s="591" t="s">
        <v>19</v>
      </c>
      <c r="D60" s="541">
        <f>D57</f>
        <v>248721.2</v>
      </c>
      <c r="E60" s="541">
        <f>E57</f>
        <v>248721.2</v>
      </c>
      <c r="F60" s="447">
        <f t="shared" ref="F60" si="10">E60/D60*100</f>
        <v>100</v>
      </c>
      <c r="G60" s="590"/>
      <c r="H60" s="541">
        <f>H57</f>
        <v>248721.2</v>
      </c>
      <c r="I60" s="541">
        <f t="shared" ref="I60" si="11">H60/D60*100</f>
        <v>100</v>
      </c>
      <c r="J60" s="192"/>
    </row>
    <row r="61" spans="1:10" ht="24.75" customHeight="1" x14ac:dyDescent="0.25">
      <c r="A61" s="2357" t="s">
        <v>1350</v>
      </c>
      <c r="B61" s="2357"/>
      <c r="C61" s="2357"/>
      <c r="D61" s="2357"/>
      <c r="E61" s="2357"/>
      <c r="F61" s="2357"/>
      <c r="G61" s="2357"/>
      <c r="H61" s="2357"/>
      <c r="I61" s="2357"/>
      <c r="J61" s="2357"/>
    </row>
    <row r="62" spans="1:10" ht="101.25" customHeight="1" x14ac:dyDescent="0.25">
      <c r="A62" s="593" t="s">
        <v>9</v>
      </c>
      <c r="B62" s="589" t="s">
        <v>1351</v>
      </c>
      <c r="C62" s="591" t="s">
        <v>19</v>
      </c>
      <c r="D62" s="588">
        <f>D65</f>
        <v>0</v>
      </c>
      <c r="E62" s="588">
        <f>E65</f>
        <v>0</v>
      </c>
      <c r="F62" s="588">
        <v>0</v>
      </c>
      <c r="G62" s="126"/>
      <c r="H62" s="588">
        <f>H65</f>
        <v>0</v>
      </c>
      <c r="I62" s="588">
        <v>0</v>
      </c>
      <c r="J62" s="587"/>
    </row>
    <row r="63" spans="1:10" ht="94.5" customHeight="1" x14ac:dyDescent="0.25">
      <c r="A63" s="592" t="s">
        <v>21</v>
      </c>
      <c r="B63" s="596" t="s">
        <v>1461</v>
      </c>
      <c r="C63" s="594" t="s">
        <v>19</v>
      </c>
      <c r="D63" s="588">
        <v>0</v>
      </c>
      <c r="E63" s="588">
        <v>0</v>
      </c>
      <c r="F63" s="588">
        <v>0</v>
      </c>
      <c r="G63" s="126"/>
      <c r="H63" s="588">
        <v>0</v>
      </c>
      <c r="I63" s="588">
        <v>0</v>
      </c>
      <c r="J63" s="594" t="s">
        <v>1459</v>
      </c>
    </row>
    <row r="64" spans="1:10" ht="97.5" customHeight="1" x14ac:dyDescent="0.25">
      <c r="A64" s="820" t="s">
        <v>26</v>
      </c>
      <c r="B64" s="815" t="s">
        <v>1462</v>
      </c>
      <c r="C64" s="821" t="s">
        <v>19</v>
      </c>
      <c r="D64" s="816">
        <v>0</v>
      </c>
      <c r="E64" s="816">
        <v>0</v>
      </c>
      <c r="F64" s="816">
        <v>0</v>
      </c>
      <c r="G64" s="126"/>
      <c r="H64" s="816">
        <v>0</v>
      </c>
      <c r="I64" s="816">
        <v>0</v>
      </c>
      <c r="J64" s="821" t="s">
        <v>1459</v>
      </c>
    </row>
    <row r="65" spans="1:10" ht="95.25" customHeight="1" x14ac:dyDescent="0.25">
      <c r="A65" s="592" t="s">
        <v>27</v>
      </c>
      <c r="B65" s="596" t="s">
        <v>1352</v>
      </c>
      <c r="C65" s="594" t="s">
        <v>19</v>
      </c>
      <c r="D65" s="588">
        <v>0</v>
      </c>
      <c r="E65" s="588">
        <v>0</v>
      </c>
      <c r="F65" s="588">
        <v>0</v>
      </c>
      <c r="G65" s="126"/>
      <c r="H65" s="588">
        <v>0</v>
      </c>
      <c r="I65" s="588">
        <v>0</v>
      </c>
      <c r="J65" s="594" t="s">
        <v>1459</v>
      </c>
    </row>
    <row r="66" spans="1:10" ht="154.5" customHeight="1" x14ac:dyDescent="0.25">
      <c r="A66" s="2090" t="s">
        <v>12</v>
      </c>
      <c r="B66" s="2043" t="s">
        <v>1353</v>
      </c>
      <c r="C66" s="2044" t="s">
        <v>16</v>
      </c>
      <c r="D66" s="1923">
        <f>D67+D68</f>
        <v>4363</v>
      </c>
      <c r="E66" s="1923">
        <f>E67+E68</f>
        <v>4360.777</v>
      </c>
      <c r="F66" s="1923">
        <f>E66/D66*100</f>
        <v>99.94904881961952</v>
      </c>
      <c r="G66" s="1993"/>
      <c r="H66" s="1923">
        <f>H67+H68</f>
        <v>4360.777</v>
      </c>
      <c r="I66" s="1923">
        <f>H66/D66*100</f>
        <v>99.94904881961952</v>
      </c>
      <c r="J66" s="2101"/>
    </row>
    <row r="67" spans="1:10" ht="154.5" customHeight="1" x14ac:dyDescent="0.25">
      <c r="A67" s="2030" t="s">
        <v>13</v>
      </c>
      <c r="B67" s="2039" t="s">
        <v>1463</v>
      </c>
      <c r="C67" s="2034" t="s">
        <v>16</v>
      </c>
      <c r="D67" s="2018">
        <v>4363</v>
      </c>
      <c r="E67" s="2018">
        <v>4360.777</v>
      </c>
      <c r="F67" s="2018">
        <f>E67/D67*100</f>
        <v>99.94904881961952</v>
      </c>
      <c r="G67" s="2034" t="s">
        <v>1492</v>
      </c>
      <c r="H67" s="2018">
        <f>E67</f>
        <v>4360.777</v>
      </c>
      <c r="I67" s="2018">
        <f>H67/D67*100</f>
        <v>99.94904881961952</v>
      </c>
      <c r="J67" s="2101"/>
    </row>
    <row r="68" spans="1:10" ht="93.75" customHeight="1" x14ac:dyDescent="0.25">
      <c r="A68" s="2030" t="s">
        <v>22</v>
      </c>
      <c r="B68" s="2039" t="s">
        <v>1464</v>
      </c>
      <c r="C68" s="2034" t="s">
        <v>19</v>
      </c>
      <c r="D68" s="2102">
        <v>0</v>
      </c>
      <c r="E68" s="2102">
        <v>0</v>
      </c>
      <c r="F68" s="2102">
        <v>0</v>
      </c>
      <c r="G68" s="2099"/>
      <c r="H68" s="2102">
        <v>0</v>
      </c>
      <c r="I68" s="2102">
        <v>0</v>
      </c>
      <c r="J68" s="2034" t="s">
        <v>1459</v>
      </c>
    </row>
    <row r="69" spans="1:10" ht="29.25" customHeight="1" x14ac:dyDescent="0.25">
      <c r="A69" s="3390"/>
      <c r="B69" s="3217" t="s">
        <v>74</v>
      </c>
      <c r="C69" s="1985" t="s">
        <v>15</v>
      </c>
      <c r="D69" s="1923">
        <f>D70</f>
        <v>4363</v>
      </c>
      <c r="E69" s="1923">
        <f>E70</f>
        <v>4360.777</v>
      </c>
      <c r="F69" s="1923">
        <f t="shared" ref="F69:F70" si="12">E69/D69*100</f>
        <v>99.94904881961952</v>
      </c>
      <c r="G69" s="2873"/>
      <c r="H69" s="1923">
        <f>H70</f>
        <v>4360.777</v>
      </c>
      <c r="I69" s="1923">
        <f t="shared" ref="I69:I70" si="13">H69/D69*100</f>
        <v>99.94904881961952</v>
      </c>
      <c r="J69" s="3394"/>
    </row>
    <row r="70" spans="1:10" ht="75" customHeight="1" x14ac:dyDescent="0.25">
      <c r="A70" s="3390"/>
      <c r="B70" s="3217"/>
      <c r="C70" s="2044" t="s">
        <v>16</v>
      </c>
      <c r="D70" s="1923">
        <f>D66</f>
        <v>4363</v>
      </c>
      <c r="E70" s="1923">
        <f>E66</f>
        <v>4360.777</v>
      </c>
      <c r="F70" s="1923">
        <f t="shared" si="12"/>
        <v>99.94904881961952</v>
      </c>
      <c r="G70" s="2873"/>
      <c r="H70" s="1923">
        <f>H66</f>
        <v>4360.777</v>
      </c>
      <c r="I70" s="1923">
        <f t="shared" si="13"/>
        <v>99.94904881961952</v>
      </c>
      <c r="J70" s="3394"/>
    </row>
    <row r="71" spans="1:10" ht="27.75" customHeight="1" x14ac:dyDescent="0.25">
      <c r="A71" s="3399"/>
      <c r="B71" s="3400" t="s">
        <v>71</v>
      </c>
      <c r="C71" s="1985" t="s">
        <v>15</v>
      </c>
      <c r="D71" s="2048">
        <f>D72+D73+D74</f>
        <v>325856.64000000001</v>
      </c>
      <c r="E71" s="2048">
        <f>E72+E73+E74</f>
        <v>325637.53700000001</v>
      </c>
      <c r="F71" s="2048">
        <f t="shared" si="6"/>
        <v>99.932760922103654</v>
      </c>
      <c r="G71" s="3397"/>
      <c r="H71" s="2048">
        <f>H72+H73+H74</f>
        <v>325637.53700000001</v>
      </c>
      <c r="I71" s="2048">
        <f t="shared" si="9"/>
        <v>99.932760922103654</v>
      </c>
      <c r="J71" s="3401"/>
    </row>
    <row r="72" spans="1:10" ht="57" customHeight="1" x14ac:dyDescent="0.25">
      <c r="A72" s="3399"/>
      <c r="B72" s="3400"/>
      <c r="C72" s="2044" t="s">
        <v>18</v>
      </c>
      <c r="D72" s="2048">
        <f>D53</f>
        <v>4371.16</v>
      </c>
      <c r="E72" s="2048">
        <f>E53</f>
        <v>4371.16</v>
      </c>
      <c r="F72" s="2048">
        <f t="shared" si="6"/>
        <v>100</v>
      </c>
      <c r="G72" s="3397"/>
      <c r="H72" s="2048">
        <f>H53</f>
        <v>4371.16</v>
      </c>
      <c r="I72" s="2048">
        <f t="shared" si="9"/>
        <v>100</v>
      </c>
      <c r="J72" s="3401"/>
    </row>
    <row r="73" spans="1:10" ht="78" customHeight="1" x14ac:dyDescent="0.25">
      <c r="A73" s="3399"/>
      <c r="B73" s="3400"/>
      <c r="C73" s="2044" t="s">
        <v>16</v>
      </c>
      <c r="D73" s="2048">
        <f>D22+D54+D70</f>
        <v>14003.06</v>
      </c>
      <c r="E73" s="2048">
        <f>E22+E54+E70</f>
        <v>14000.837</v>
      </c>
      <c r="F73" s="2048">
        <f t="shared" si="6"/>
        <v>99.984124898415061</v>
      </c>
      <c r="G73" s="3397"/>
      <c r="H73" s="2048">
        <f>H22+H54+H70</f>
        <v>14000.837</v>
      </c>
      <c r="I73" s="2048">
        <f t="shared" si="9"/>
        <v>99.984124898415061</v>
      </c>
      <c r="J73" s="3401"/>
    </row>
    <row r="74" spans="1:10" ht="101.25" customHeight="1" x14ac:dyDescent="0.25">
      <c r="A74" s="3399"/>
      <c r="B74" s="3400"/>
      <c r="C74" s="2044" t="s">
        <v>19</v>
      </c>
      <c r="D74" s="2048">
        <f>D23+D55+D60</f>
        <v>307482.42</v>
      </c>
      <c r="E74" s="2048">
        <f>E23+E55+E60</f>
        <v>307265.54000000004</v>
      </c>
      <c r="F74" s="2048">
        <f t="shared" si="6"/>
        <v>99.929465886212313</v>
      </c>
      <c r="G74" s="3397"/>
      <c r="H74" s="2048">
        <f>H23+H55+H60</f>
        <v>307265.54000000004</v>
      </c>
      <c r="I74" s="2048">
        <f t="shared" si="9"/>
        <v>99.929465886212313</v>
      </c>
      <c r="J74" s="3401"/>
    </row>
  </sheetData>
  <mergeCells count="62">
    <mergeCell ref="I1:J1"/>
    <mergeCell ref="G13:G14"/>
    <mergeCell ref="A52:A55"/>
    <mergeCell ref="B52:B55"/>
    <mergeCell ref="G52:G55"/>
    <mergeCell ref="J52:J55"/>
    <mergeCell ref="A44:A47"/>
    <mergeCell ref="B44:B47"/>
    <mergeCell ref="G44:G47"/>
    <mergeCell ref="J44:J47"/>
    <mergeCell ref="A48:A50"/>
    <mergeCell ref="B48:B50"/>
    <mergeCell ref="G48:G50"/>
    <mergeCell ref="J48:J50"/>
    <mergeCell ref="J40:J43"/>
    <mergeCell ref="A24:J24"/>
    <mergeCell ref="A71:A74"/>
    <mergeCell ref="B71:B74"/>
    <mergeCell ref="G71:G74"/>
    <mergeCell ref="J71:J74"/>
    <mergeCell ref="A56:J56"/>
    <mergeCell ref="A61:J61"/>
    <mergeCell ref="A69:A70"/>
    <mergeCell ref="B69:B70"/>
    <mergeCell ref="G69:G70"/>
    <mergeCell ref="J69:J70"/>
    <mergeCell ref="A40:A43"/>
    <mergeCell ref="B40:B43"/>
    <mergeCell ref="G40:G43"/>
    <mergeCell ref="A36:A37"/>
    <mergeCell ref="B36:B37"/>
    <mergeCell ref="C36:C37"/>
    <mergeCell ref="D36:D37"/>
    <mergeCell ref="E36:E37"/>
    <mergeCell ref="F36:F37"/>
    <mergeCell ref="H36:H37"/>
    <mergeCell ref="I36:I37"/>
    <mergeCell ref="J36:J37"/>
    <mergeCell ref="G36:G37"/>
    <mergeCell ref="A15:A17"/>
    <mergeCell ref="B15:B17"/>
    <mergeCell ref="G15:G17"/>
    <mergeCell ref="J15:J17"/>
    <mergeCell ref="A21:A23"/>
    <mergeCell ref="B21:B23"/>
    <mergeCell ref="G21:G23"/>
    <mergeCell ref="J21:J23"/>
    <mergeCell ref="A18:A20"/>
    <mergeCell ref="B18:B20"/>
    <mergeCell ref="G18:G20"/>
    <mergeCell ref="J18:J20"/>
    <mergeCell ref="A12:A14"/>
    <mergeCell ref="B12:B14"/>
    <mergeCell ref="J12:J14"/>
    <mergeCell ref="A2:J2"/>
    <mergeCell ref="A3:J3"/>
    <mergeCell ref="A4:J4"/>
    <mergeCell ref="A8:J8"/>
    <mergeCell ref="A9:A11"/>
    <mergeCell ref="B9:B11"/>
    <mergeCell ref="G9:G11"/>
    <mergeCell ref="J9:J11"/>
  </mergeCells>
  <pageMargins left="0.78740157480314965" right="0.39370078740157483" top="0.78740157480314965" bottom="0.78740157480314965" header="0.39370078740157483" footer="0.39370078740157483"/>
  <pageSetup paperSize="9" scale="62" firstPageNumber="180" orientation="landscape" useFirstPageNumber="1" r:id="rId1"/>
  <headerFooter>
    <oddFooter>&amp;R&amp;"Times New Roman,обычный"&amp;14&amp;P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K27"/>
  <sheetViews>
    <sheetView topLeftCell="A16" zoomScale="70" zoomScaleNormal="70" workbookViewId="0">
      <selection activeCell="J23" sqref="J23"/>
    </sheetView>
  </sheetViews>
  <sheetFormatPr defaultRowHeight="15" x14ac:dyDescent="0.25"/>
  <cols>
    <col min="1" max="1" width="5.7109375" style="928" customWidth="1"/>
    <col min="2" max="2" width="77.7109375" style="928" customWidth="1"/>
    <col min="3" max="3" width="11.7109375" style="928" customWidth="1"/>
    <col min="4" max="6" width="15.7109375" style="928" customWidth="1"/>
    <col min="7" max="7" width="73.7109375" style="928" customWidth="1"/>
    <col min="8" max="8" width="9.140625" style="928"/>
    <col min="9" max="9" width="12.140625" style="928" bestFit="1" customWidth="1"/>
    <col min="10" max="10" width="12.28515625" style="928" customWidth="1"/>
    <col min="11" max="251" width="9.140625" style="928"/>
    <col min="252" max="252" width="7.7109375" style="928" customWidth="1"/>
    <col min="253" max="253" width="37.7109375" style="928" customWidth="1"/>
    <col min="254" max="254" width="15.7109375" style="928" customWidth="1"/>
    <col min="255" max="255" width="11.7109375" style="928" customWidth="1"/>
    <col min="256" max="258" width="15.7109375" style="928" customWidth="1"/>
    <col min="259" max="259" width="30.7109375" style="928" customWidth="1"/>
    <col min="260" max="260" width="13.7109375" style="928" customWidth="1"/>
    <col min="261" max="261" width="21.7109375" style="928" customWidth="1"/>
    <col min="262" max="263" width="15.7109375" style="928" customWidth="1"/>
    <col min="264" max="264" width="9.140625" style="928"/>
    <col min="265" max="265" width="12.140625" style="928" bestFit="1" customWidth="1"/>
    <col min="266" max="266" width="12.28515625" style="928" customWidth="1"/>
    <col min="267" max="507" width="9.140625" style="928"/>
    <col min="508" max="508" width="7.7109375" style="928" customWidth="1"/>
    <col min="509" max="509" width="37.7109375" style="928" customWidth="1"/>
    <col min="510" max="510" width="15.7109375" style="928" customWidth="1"/>
    <col min="511" max="511" width="11.7109375" style="928" customWidth="1"/>
    <col min="512" max="514" width="15.7109375" style="928" customWidth="1"/>
    <col min="515" max="515" width="30.7109375" style="928" customWidth="1"/>
    <col min="516" max="516" width="13.7109375" style="928" customWidth="1"/>
    <col min="517" max="517" width="21.7109375" style="928" customWidth="1"/>
    <col min="518" max="519" width="15.7109375" style="928" customWidth="1"/>
    <col min="520" max="520" width="9.140625" style="928"/>
    <col min="521" max="521" width="12.140625" style="928" bestFit="1" customWidth="1"/>
    <col min="522" max="522" width="12.28515625" style="928" customWidth="1"/>
    <col min="523" max="763" width="9.140625" style="928"/>
    <col min="764" max="764" width="7.7109375" style="928" customWidth="1"/>
    <col min="765" max="765" width="37.7109375" style="928" customWidth="1"/>
    <col min="766" max="766" width="15.7109375" style="928" customWidth="1"/>
    <col min="767" max="767" width="11.7109375" style="928" customWidth="1"/>
    <col min="768" max="770" width="15.7109375" style="928" customWidth="1"/>
    <col min="771" max="771" width="30.7109375" style="928" customWidth="1"/>
    <col min="772" max="772" width="13.7109375" style="928" customWidth="1"/>
    <col min="773" max="773" width="21.7109375" style="928" customWidth="1"/>
    <col min="774" max="775" width="15.7109375" style="928" customWidth="1"/>
    <col min="776" max="776" width="9.140625" style="928"/>
    <col min="777" max="777" width="12.140625" style="928" bestFit="1" customWidth="1"/>
    <col min="778" max="778" width="12.28515625" style="928" customWidth="1"/>
    <col min="779" max="1019" width="9.140625" style="928"/>
    <col min="1020" max="1020" width="7.7109375" style="928" customWidth="1"/>
    <col min="1021" max="1021" width="37.7109375" style="928" customWidth="1"/>
    <col min="1022" max="1022" width="15.7109375" style="928" customWidth="1"/>
    <col min="1023" max="1023" width="11.7109375" style="928" customWidth="1"/>
    <col min="1024" max="1026" width="15.7109375" style="928" customWidth="1"/>
    <col min="1027" max="1027" width="30.7109375" style="928" customWidth="1"/>
    <col min="1028" max="1028" width="13.7109375" style="928" customWidth="1"/>
    <col min="1029" max="1029" width="21.7109375" style="928" customWidth="1"/>
    <col min="1030" max="1031" width="15.7109375" style="928" customWidth="1"/>
    <col min="1032" max="1032" width="9.140625" style="928"/>
    <col min="1033" max="1033" width="12.140625" style="928" bestFit="1" customWidth="1"/>
    <col min="1034" max="1034" width="12.28515625" style="928" customWidth="1"/>
    <col min="1035" max="1275" width="9.140625" style="928"/>
    <col min="1276" max="1276" width="7.7109375" style="928" customWidth="1"/>
    <col min="1277" max="1277" width="37.7109375" style="928" customWidth="1"/>
    <col min="1278" max="1278" width="15.7109375" style="928" customWidth="1"/>
    <col min="1279" max="1279" width="11.7109375" style="928" customWidth="1"/>
    <col min="1280" max="1282" width="15.7109375" style="928" customWidth="1"/>
    <col min="1283" max="1283" width="30.7109375" style="928" customWidth="1"/>
    <col min="1284" max="1284" width="13.7109375" style="928" customWidth="1"/>
    <col min="1285" max="1285" width="21.7109375" style="928" customWidth="1"/>
    <col min="1286" max="1287" width="15.7109375" style="928" customWidth="1"/>
    <col min="1288" max="1288" width="9.140625" style="928"/>
    <col min="1289" max="1289" width="12.140625" style="928" bestFit="1" customWidth="1"/>
    <col min="1290" max="1290" width="12.28515625" style="928" customWidth="1"/>
    <col min="1291" max="1531" width="9.140625" style="928"/>
    <col min="1532" max="1532" width="7.7109375" style="928" customWidth="1"/>
    <col min="1533" max="1533" width="37.7109375" style="928" customWidth="1"/>
    <col min="1534" max="1534" width="15.7109375" style="928" customWidth="1"/>
    <col min="1535" max="1535" width="11.7109375" style="928" customWidth="1"/>
    <col min="1536" max="1538" width="15.7109375" style="928" customWidth="1"/>
    <col min="1539" max="1539" width="30.7109375" style="928" customWidth="1"/>
    <col min="1540" max="1540" width="13.7109375" style="928" customWidth="1"/>
    <col min="1541" max="1541" width="21.7109375" style="928" customWidth="1"/>
    <col min="1542" max="1543" width="15.7109375" style="928" customWidth="1"/>
    <col min="1544" max="1544" width="9.140625" style="928"/>
    <col min="1545" max="1545" width="12.140625" style="928" bestFit="1" customWidth="1"/>
    <col min="1546" max="1546" width="12.28515625" style="928" customWidth="1"/>
    <col min="1547" max="1787" width="9.140625" style="928"/>
    <col min="1788" max="1788" width="7.7109375" style="928" customWidth="1"/>
    <col min="1789" max="1789" width="37.7109375" style="928" customWidth="1"/>
    <col min="1790" max="1790" width="15.7109375" style="928" customWidth="1"/>
    <col min="1791" max="1791" width="11.7109375" style="928" customWidth="1"/>
    <col min="1792" max="1794" width="15.7109375" style="928" customWidth="1"/>
    <col min="1795" max="1795" width="30.7109375" style="928" customWidth="1"/>
    <col min="1796" max="1796" width="13.7109375" style="928" customWidth="1"/>
    <col min="1797" max="1797" width="21.7109375" style="928" customWidth="1"/>
    <col min="1798" max="1799" width="15.7109375" style="928" customWidth="1"/>
    <col min="1800" max="1800" width="9.140625" style="928"/>
    <col min="1801" max="1801" width="12.140625" style="928" bestFit="1" customWidth="1"/>
    <col min="1802" max="1802" width="12.28515625" style="928" customWidth="1"/>
    <col min="1803" max="2043" width="9.140625" style="928"/>
    <col min="2044" max="2044" width="7.7109375" style="928" customWidth="1"/>
    <col min="2045" max="2045" width="37.7109375" style="928" customWidth="1"/>
    <col min="2046" max="2046" width="15.7109375" style="928" customWidth="1"/>
    <col min="2047" max="2047" width="11.7109375" style="928" customWidth="1"/>
    <col min="2048" max="2050" width="15.7109375" style="928" customWidth="1"/>
    <col min="2051" max="2051" width="30.7109375" style="928" customWidth="1"/>
    <col min="2052" max="2052" width="13.7109375" style="928" customWidth="1"/>
    <col min="2053" max="2053" width="21.7109375" style="928" customWidth="1"/>
    <col min="2054" max="2055" width="15.7109375" style="928" customWidth="1"/>
    <col min="2056" max="2056" width="9.140625" style="928"/>
    <col min="2057" max="2057" width="12.140625" style="928" bestFit="1" customWidth="1"/>
    <col min="2058" max="2058" width="12.28515625" style="928" customWidth="1"/>
    <col min="2059" max="2299" width="9.140625" style="928"/>
    <col min="2300" max="2300" width="7.7109375" style="928" customWidth="1"/>
    <col min="2301" max="2301" width="37.7109375" style="928" customWidth="1"/>
    <col min="2302" max="2302" width="15.7109375" style="928" customWidth="1"/>
    <col min="2303" max="2303" width="11.7109375" style="928" customWidth="1"/>
    <col min="2304" max="2306" width="15.7109375" style="928" customWidth="1"/>
    <col min="2307" max="2307" width="30.7109375" style="928" customWidth="1"/>
    <col min="2308" max="2308" width="13.7109375" style="928" customWidth="1"/>
    <col min="2309" max="2309" width="21.7109375" style="928" customWidth="1"/>
    <col min="2310" max="2311" width="15.7109375" style="928" customWidth="1"/>
    <col min="2312" max="2312" width="9.140625" style="928"/>
    <col min="2313" max="2313" width="12.140625" style="928" bestFit="1" customWidth="1"/>
    <col min="2314" max="2314" width="12.28515625" style="928" customWidth="1"/>
    <col min="2315" max="2555" width="9.140625" style="928"/>
    <col min="2556" max="2556" width="7.7109375" style="928" customWidth="1"/>
    <col min="2557" max="2557" width="37.7109375" style="928" customWidth="1"/>
    <col min="2558" max="2558" width="15.7109375" style="928" customWidth="1"/>
    <col min="2559" max="2559" width="11.7109375" style="928" customWidth="1"/>
    <col min="2560" max="2562" width="15.7109375" style="928" customWidth="1"/>
    <col min="2563" max="2563" width="30.7109375" style="928" customWidth="1"/>
    <col min="2564" max="2564" width="13.7109375" style="928" customWidth="1"/>
    <col min="2565" max="2565" width="21.7109375" style="928" customWidth="1"/>
    <col min="2566" max="2567" width="15.7109375" style="928" customWidth="1"/>
    <col min="2568" max="2568" width="9.140625" style="928"/>
    <col min="2569" max="2569" width="12.140625" style="928" bestFit="1" customWidth="1"/>
    <col min="2570" max="2570" width="12.28515625" style="928" customWidth="1"/>
    <col min="2571" max="2811" width="9.140625" style="928"/>
    <col min="2812" max="2812" width="7.7109375" style="928" customWidth="1"/>
    <col min="2813" max="2813" width="37.7109375" style="928" customWidth="1"/>
    <col min="2814" max="2814" width="15.7109375" style="928" customWidth="1"/>
    <col min="2815" max="2815" width="11.7109375" style="928" customWidth="1"/>
    <col min="2816" max="2818" width="15.7109375" style="928" customWidth="1"/>
    <col min="2819" max="2819" width="30.7109375" style="928" customWidth="1"/>
    <col min="2820" max="2820" width="13.7109375" style="928" customWidth="1"/>
    <col min="2821" max="2821" width="21.7109375" style="928" customWidth="1"/>
    <col min="2822" max="2823" width="15.7109375" style="928" customWidth="1"/>
    <col min="2824" max="2824" width="9.140625" style="928"/>
    <col min="2825" max="2825" width="12.140625" style="928" bestFit="1" customWidth="1"/>
    <col min="2826" max="2826" width="12.28515625" style="928" customWidth="1"/>
    <col min="2827" max="3067" width="9.140625" style="928"/>
    <col min="3068" max="3068" width="7.7109375" style="928" customWidth="1"/>
    <col min="3069" max="3069" width="37.7109375" style="928" customWidth="1"/>
    <col min="3070" max="3070" width="15.7109375" style="928" customWidth="1"/>
    <col min="3071" max="3071" width="11.7109375" style="928" customWidth="1"/>
    <col min="3072" max="3074" width="15.7109375" style="928" customWidth="1"/>
    <col min="3075" max="3075" width="30.7109375" style="928" customWidth="1"/>
    <col min="3076" max="3076" width="13.7109375" style="928" customWidth="1"/>
    <col min="3077" max="3077" width="21.7109375" style="928" customWidth="1"/>
    <col min="3078" max="3079" width="15.7109375" style="928" customWidth="1"/>
    <col min="3080" max="3080" width="9.140625" style="928"/>
    <col min="3081" max="3081" width="12.140625" style="928" bestFit="1" customWidth="1"/>
    <col min="3082" max="3082" width="12.28515625" style="928" customWidth="1"/>
    <col min="3083" max="3323" width="9.140625" style="928"/>
    <col min="3324" max="3324" width="7.7109375" style="928" customWidth="1"/>
    <col min="3325" max="3325" width="37.7109375" style="928" customWidth="1"/>
    <col min="3326" max="3326" width="15.7109375" style="928" customWidth="1"/>
    <col min="3327" max="3327" width="11.7109375" style="928" customWidth="1"/>
    <col min="3328" max="3330" width="15.7109375" style="928" customWidth="1"/>
    <col min="3331" max="3331" width="30.7109375" style="928" customWidth="1"/>
    <col min="3332" max="3332" width="13.7109375" style="928" customWidth="1"/>
    <col min="3333" max="3333" width="21.7109375" style="928" customWidth="1"/>
    <col min="3334" max="3335" width="15.7109375" style="928" customWidth="1"/>
    <col min="3336" max="3336" width="9.140625" style="928"/>
    <col min="3337" max="3337" width="12.140625" style="928" bestFit="1" customWidth="1"/>
    <col min="3338" max="3338" width="12.28515625" style="928" customWidth="1"/>
    <col min="3339" max="3579" width="9.140625" style="928"/>
    <col min="3580" max="3580" width="7.7109375" style="928" customWidth="1"/>
    <col min="3581" max="3581" width="37.7109375" style="928" customWidth="1"/>
    <col min="3582" max="3582" width="15.7109375" style="928" customWidth="1"/>
    <col min="3583" max="3583" width="11.7109375" style="928" customWidth="1"/>
    <col min="3584" max="3586" width="15.7109375" style="928" customWidth="1"/>
    <col min="3587" max="3587" width="30.7109375" style="928" customWidth="1"/>
    <col min="3588" max="3588" width="13.7109375" style="928" customWidth="1"/>
    <col min="3589" max="3589" width="21.7109375" style="928" customWidth="1"/>
    <col min="3590" max="3591" width="15.7109375" style="928" customWidth="1"/>
    <col min="3592" max="3592" width="9.140625" style="928"/>
    <col min="3593" max="3593" width="12.140625" style="928" bestFit="1" customWidth="1"/>
    <col min="3594" max="3594" width="12.28515625" style="928" customWidth="1"/>
    <col min="3595" max="3835" width="9.140625" style="928"/>
    <col min="3836" max="3836" width="7.7109375" style="928" customWidth="1"/>
    <col min="3837" max="3837" width="37.7109375" style="928" customWidth="1"/>
    <col min="3838" max="3838" width="15.7109375" style="928" customWidth="1"/>
    <col min="3839" max="3839" width="11.7109375" style="928" customWidth="1"/>
    <col min="3840" max="3842" width="15.7109375" style="928" customWidth="1"/>
    <col min="3843" max="3843" width="30.7109375" style="928" customWidth="1"/>
    <col min="3844" max="3844" width="13.7109375" style="928" customWidth="1"/>
    <col min="3845" max="3845" width="21.7109375" style="928" customWidth="1"/>
    <col min="3846" max="3847" width="15.7109375" style="928" customWidth="1"/>
    <col min="3848" max="3848" width="9.140625" style="928"/>
    <col min="3849" max="3849" width="12.140625" style="928" bestFit="1" customWidth="1"/>
    <col min="3850" max="3850" width="12.28515625" style="928" customWidth="1"/>
    <col min="3851" max="4091" width="9.140625" style="928"/>
    <col min="4092" max="4092" width="7.7109375" style="928" customWidth="1"/>
    <col min="4093" max="4093" width="37.7109375" style="928" customWidth="1"/>
    <col min="4094" max="4094" width="15.7109375" style="928" customWidth="1"/>
    <col min="4095" max="4095" width="11.7109375" style="928" customWidth="1"/>
    <col min="4096" max="4098" width="15.7109375" style="928" customWidth="1"/>
    <col min="4099" max="4099" width="30.7109375" style="928" customWidth="1"/>
    <col min="4100" max="4100" width="13.7109375" style="928" customWidth="1"/>
    <col min="4101" max="4101" width="21.7109375" style="928" customWidth="1"/>
    <col min="4102" max="4103" width="15.7109375" style="928" customWidth="1"/>
    <col min="4104" max="4104" width="9.140625" style="928"/>
    <col min="4105" max="4105" width="12.140625" style="928" bestFit="1" customWidth="1"/>
    <col min="4106" max="4106" width="12.28515625" style="928" customWidth="1"/>
    <col min="4107" max="4347" width="9.140625" style="928"/>
    <col min="4348" max="4348" width="7.7109375" style="928" customWidth="1"/>
    <col min="4349" max="4349" width="37.7109375" style="928" customWidth="1"/>
    <col min="4350" max="4350" width="15.7109375" style="928" customWidth="1"/>
    <col min="4351" max="4351" width="11.7109375" style="928" customWidth="1"/>
    <col min="4352" max="4354" width="15.7109375" style="928" customWidth="1"/>
    <col min="4355" max="4355" width="30.7109375" style="928" customWidth="1"/>
    <col min="4356" max="4356" width="13.7109375" style="928" customWidth="1"/>
    <col min="4357" max="4357" width="21.7109375" style="928" customWidth="1"/>
    <col min="4358" max="4359" width="15.7109375" style="928" customWidth="1"/>
    <col min="4360" max="4360" width="9.140625" style="928"/>
    <col min="4361" max="4361" width="12.140625" style="928" bestFit="1" customWidth="1"/>
    <col min="4362" max="4362" width="12.28515625" style="928" customWidth="1"/>
    <col min="4363" max="4603" width="9.140625" style="928"/>
    <col min="4604" max="4604" width="7.7109375" style="928" customWidth="1"/>
    <col min="4605" max="4605" width="37.7109375" style="928" customWidth="1"/>
    <col min="4606" max="4606" width="15.7109375" style="928" customWidth="1"/>
    <col min="4607" max="4607" width="11.7109375" style="928" customWidth="1"/>
    <col min="4608" max="4610" width="15.7109375" style="928" customWidth="1"/>
    <col min="4611" max="4611" width="30.7109375" style="928" customWidth="1"/>
    <col min="4612" max="4612" width="13.7109375" style="928" customWidth="1"/>
    <col min="4613" max="4613" width="21.7109375" style="928" customWidth="1"/>
    <col min="4614" max="4615" width="15.7109375" style="928" customWidth="1"/>
    <col min="4616" max="4616" width="9.140625" style="928"/>
    <col min="4617" max="4617" width="12.140625" style="928" bestFit="1" customWidth="1"/>
    <col min="4618" max="4618" width="12.28515625" style="928" customWidth="1"/>
    <col min="4619" max="4859" width="9.140625" style="928"/>
    <col min="4860" max="4860" width="7.7109375" style="928" customWidth="1"/>
    <col min="4861" max="4861" width="37.7109375" style="928" customWidth="1"/>
    <col min="4862" max="4862" width="15.7109375" style="928" customWidth="1"/>
    <col min="4863" max="4863" width="11.7109375" style="928" customWidth="1"/>
    <col min="4864" max="4866" width="15.7109375" style="928" customWidth="1"/>
    <col min="4867" max="4867" width="30.7109375" style="928" customWidth="1"/>
    <col min="4868" max="4868" width="13.7109375" style="928" customWidth="1"/>
    <col min="4869" max="4869" width="21.7109375" style="928" customWidth="1"/>
    <col min="4870" max="4871" width="15.7109375" style="928" customWidth="1"/>
    <col min="4872" max="4872" width="9.140625" style="928"/>
    <col min="4873" max="4873" width="12.140625" style="928" bestFit="1" customWidth="1"/>
    <col min="4874" max="4874" width="12.28515625" style="928" customWidth="1"/>
    <col min="4875" max="5115" width="9.140625" style="928"/>
    <col min="5116" max="5116" width="7.7109375" style="928" customWidth="1"/>
    <col min="5117" max="5117" width="37.7109375" style="928" customWidth="1"/>
    <col min="5118" max="5118" width="15.7109375" style="928" customWidth="1"/>
    <col min="5119" max="5119" width="11.7109375" style="928" customWidth="1"/>
    <col min="5120" max="5122" width="15.7109375" style="928" customWidth="1"/>
    <col min="5123" max="5123" width="30.7109375" style="928" customWidth="1"/>
    <col min="5124" max="5124" width="13.7109375" style="928" customWidth="1"/>
    <col min="5125" max="5125" width="21.7109375" style="928" customWidth="1"/>
    <col min="5126" max="5127" width="15.7109375" style="928" customWidth="1"/>
    <col min="5128" max="5128" width="9.140625" style="928"/>
    <col min="5129" max="5129" width="12.140625" style="928" bestFit="1" customWidth="1"/>
    <col min="5130" max="5130" width="12.28515625" style="928" customWidth="1"/>
    <col min="5131" max="5371" width="9.140625" style="928"/>
    <col min="5372" max="5372" width="7.7109375" style="928" customWidth="1"/>
    <col min="5373" max="5373" width="37.7109375" style="928" customWidth="1"/>
    <col min="5374" max="5374" width="15.7109375" style="928" customWidth="1"/>
    <col min="5375" max="5375" width="11.7109375" style="928" customWidth="1"/>
    <col min="5376" max="5378" width="15.7109375" style="928" customWidth="1"/>
    <col min="5379" max="5379" width="30.7109375" style="928" customWidth="1"/>
    <col min="5380" max="5380" width="13.7109375" style="928" customWidth="1"/>
    <col min="5381" max="5381" width="21.7109375" style="928" customWidth="1"/>
    <col min="5382" max="5383" width="15.7109375" style="928" customWidth="1"/>
    <col min="5384" max="5384" width="9.140625" style="928"/>
    <col min="5385" max="5385" width="12.140625" style="928" bestFit="1" customWidth="1"/>
    <col min="5386" max="5386" width="12.28515625" style="928" customWidth="1"/>
    <col min="5387" max="5627" width="9.140625" style="928"/>
    <col min="5628" max="5628" width="7.7109375" style="928" customWidth="1"/>
    <col min="5629" max="5629" width="37.7109375" style="928" customWidth="1"/>
    <col min="5630" max="5630" width="15.7109375" style="928" customWidth="1"/>
    <col min="5631" max="5631" width="11.7109375" style="928" customWidth="1"/>
    <col min="5632" max="5634" width="15.7109375" style="928" customWidth="1"/>
    <col min="5635" max="5635" width="30.7109375" style="928" customWidth="1"/>
    <col min="5636" max="5636" width="13.7109375" style="928" customWidth="1"/>
    <col min="5637" max="5637" width="21.7109375" style="928" customWidth="1"/>
    <col min="5638" max="5639" width="15.7109375" style="928" customWidth="1"/>
    <col min="5640" max="5640" width="9.140625" style="928"/>
    <col min="5641" max="5641" width="12.140625" style="928" bestFit="1" customWidth="1"/>
    <col min="5642" max="5642" width="12.28515625" style="928" customWidth="1"/>
    <col min="5643" max="5883" width="9.140625" style="928"/>
    <col min="5884" max="5884" width="7.7109375" style="928" customWidth="1"/>
    <col min="5885" max="5885" width="37.7109375" style="928" customWidth="1"/>
    <col min="5886" max="5886" width="15.7109375" style="928" customWidth="1"/>
    <col min="5887" max="5887" width="11.7109375" style="928" customWidth="1"/>
    <col min="5888" max="5890" width="15.7109375" style="928" customWidth="1"/>
    <col min="5891" max="5891" width="30.7109375" style="928" customWidth="1"/>
    <col min="5892" max="5892" width="13.7109375" style="928" customWidth="1"/>
    <col min="5893" max="5893" width="21.7109375" style="928" customWidth="1"/>
    <col min="5894" max="5895" width="15.7109375" style="928" customWidth="1"/>
    <col min="5896" max="5896" width="9.140625" style="928"/>
    <col min="5897" max="5897" width="12.140625" style="928" bestFit="1" customWidth="1"/>
    <col min="5898" max="5898" width="12.28515625" style="928" customWidth="1"/>
    <col min="5899" max="6139" width="9.140625" style="928"/>
    <col min="6140" max="6140" width="7.7109375" style="928" customWidth="1"/>
    <col min="6141" max="6141" width="37.7109375" style="928" customWidth="1"/>
    <col min="6142" max="6142" width="15.7109375" style="928" customWidth="1"/>
    <col min="6143" max="6143" width="11.7109375" style="928" customWidth="1"/>
    <col min="6144" max="6146" width="15.7109375" style="928" customWidth="1"/>
    <col min="6147" max="6147" width="30.7109375" style="928" customWidth="1"/>
    <col min="6148" max="6148" width="13.7109375" style="928" customWidth="1"/>
    <col min="6149" max="6149" width="21.7109375" style="928" customWidth="1"/>
    <col min="6150" max="6151" width="15.7109375" style="928" customWidth="1"/>
    <col min="6152" max="6152" width="9.140625" style="928"/>
    <col min="6153" max="6153" width="12.140625" style="928" bestFit="1" customWidth="1"/>
    <col min="6154" max="6154" width="12.28515625" style="928" customWidth="1"/>
    <col min="6155" max="6395" width="9.140625" style="928"/>
    <col min="6396" max="6396" width="7.7109375" style="928" customWidth="1"/>
    <col min="6397" max="6397" width="37.7109375" style="928" customWidth="1"/>
    <col min="6398" max="6398" width="15.7109375" style="928" customWidth="1"/>
    <col min="6399" max="6399" width="11.7109375" style="928" customWidth="1"/>
    <col min="6400" max="6402" width="15.7109375" style="928" customWidth="1"/>
    <col min="6403" max="6403" width="30.7109375" style="928" customWidth="1"/>
    <col min="6404" max="6404" width="13.7109375" style="928" customWidth="1"/>
    <col min="6405" max="6405" width="21.7109375" style="928" customWidth="1"/>
    <col min="6406" max="6407" width="15.7109375" style="928" customWidth="1"/>
    <col min="6408" max="6408" width="9.140625" style="928"/>
    <col min="6409" max="6409" width="12.140625" style="928" bestFit="1" customWidth="1"/>
    <col min="6410" max="6410" width="12.28515625" style="928" customWidth="1"/>
    <col min="6411" max="6651" width="9.140625" style="928"/>
    <col min="6652" max="6652" width="7.7109375" style="928" customWidth="1"/>
    <col min="6653" max="6653" width="37.7109375" style="928" customWidth="1"/>
    <col min="6654" max="6654" width="15.7109375" style="928" customWidth="1"/>
    <col min="6655" max="6655" width="11.7109375" style="928" customWidth="1"/>
    <col min="6656" max="6658" width="15.7109375" style="928" customWidth="1"/>
    <col min="6659" max="6659" width="30.7109375" style="928" customWidth="1"/>
    <col min="6660" max="6660" width="13.7109375" style="928" customWidth="1"/>
    <col min="6661" max="6661" width="21.7109375" style="928" customWidth="1"/>
    <col min="6662" max="6663" width="15.7109375" style="928" customWidth="1"/>
    <col min="6664" max="6664" width="9.140625" style="928"/>
    <col min="6665" max="6665" width="12.140625" style="928" bestFit="1" customWidth="1"/>
    <col min="6666" max="6666" width="12.28515625" style="928" customWidth="1"/>
    <col min="6667" max="6907" width="9.140625" style="928"/>
    <col min="6908" max="6908" width="7.7109375" style="928" customWidth="1"/>
    <col min="6909" max="6909" width="37.7109375" style="928" customWidth="1"/>
    <col min="6910" max="6910" width="15.7109375" style="928" customWidth="1"/>
    <col min="6911" max="6911" width="11.7109375" style="928" customWidth="1"/>
    <col min="6912" max="6914" width="15.7109375" style="928" customWidth="1"/>
    <col min="6915" max="6915" width="30.7109375" style="928" customWidth="1"/>
    <col min="6916" max="6916" width="13.7109375" style="928" customWidth="1"/>
    <col min="6917" max="6917" width="21.7109375" style="928" customWidth="1"/>
    <col min="6918" max="6919" width="15.7109375" style="928" customWidth="1"/>
    <col min="6920" max="6920" width="9.140625" style="928"/>
    <col min="6921" max="6921" width="12.140625" style="928" bestFit="1" customWidth="1"/>
    <col min="6922" max="6922" width="12.28515625" style="928" customWidth="1"/>
    <col min="6923" max="7163" width="9.140625" style="928"/>
    <col min="7164" max="7164" width="7.7109375" style="928" customWidth="1"/>
    <col min="7165" max="7165" width="37.7109375" style="928" customWidth="1"/>
    <col min="7166" max="7166" width="15.7109375" style="928" customWidth="1"/>
    <col min="7167" max="7167" width="11.7109375" style="928" customWidth="1"/>
    <col min="7168" max="7170" width="15.7109375" style="928" customWidth="1"/>
    <col min="7171" max="7171" width="30.7109375" style="928" customWidth="1"/>
    <col min="7172" max="7172" width="13.7109375" style="928" customWidth="1"/>
    <col min="7173" max="7173" width="21.7109375" style="928" customWidth="1"/>
    <col min="7174" max="7175" width="15.7109375" style="928" customWidth="1"/>
    <col min="7176" max="7176" width="9.140625" style="928"/>
    <col min="7177" max="7177" width="12.140625" style="928" bestFit="1" customWidth="1"/>
    <col min="7178" max="7178" width="12.28515625" style="928" customWidth="1"/>
    <col min="7179" max="7419" width="9.140625" style="928"/>
    <col min="7420" max="7420" width="7.7109375" style="928" customWidth="1"/>
    <col min="7421" max="7421" width="37.7109375" style="928" customWidth="1"/>
    <col min="7422" max="7422" width="15.7109375" style="928" customWidth="1"/>
    <col min="7423" max="7423" width="11.7109375" style="928" customWidth="1"/>
    <col min="7424" max="7426" width="15.7109375" style="928" customWidth="1"/>
    <col min="7427" max="7427" width="30.7109375" style="928" customWidth="1"/>
    <col min="7428" max="7428" width="13.7109375" style="928" customWidth="1"/>
    <col min="7429" max="7429" width="21.7109375" style="928" customWidth="1"/>
    <col min="7430" max="7431" width="15.7109375" style="928" customWidth="1"/>
    <col min="7432" max="7432" width="9.140625" style="928"/>
    <col min="7433" max="7433" width="12.140625" style="928" bestFit="1" customWidth="1"/>
    <col min="7434" max="7434" width="12.28515625" style="928" customWidth="1"/>
    <col min="7435" max="7675" width="9.140625" style="928"/>
    <col min="7676" max="7676" width="7.7109375" style="928" customWidth="1"/>
    <col min="7677" max="7677" width="37.7109375" style="928" customWidth="1"/>
    <col min="7678" max="7678" width="15.7109375" style="928" customWidth="1"/>
    <col min="7679" max="7679" width="11.7109375" style="928" customWidth="1"/>
    <col min="7680" max="7682" width="15.7109375" style="928" customWidth="1"/>
    <col min="7683" max="7683" width="30.7109375" style="928" customWidth="1"/>
    <col min="7684" max="7684" width="13.7109375" style="928" customWidth="1"/>
    <col min="7685" max="7685" width="21.7109375" style="928" customWidth="1"/>
    <col min="7686" max="7687" width="15.7109375" style="928" customWidth="1"/>
    <col min="7688" max="7688" width="9.140625" style="928"/>
    <col min="7689" max="7689" width="12.140625" style="928" bestFit="1" customWidth="1"/>
    <col min="7690" max="7690" width="12.28515625" style="928" customWidth="1"/>
    <col min="7691" max="7931" width="9.140625" style="928"/>
    <col min="7932" max="7932" width="7.7109375" style="928" customWidth="1"/>
    <col min="7933" max="7933" width="37.7109375" style="928" customWidth="1"/>
    <col min="7934" max="7934" width="15.7109375" style="928" customWidth="1"/>
    <col min="7935" max="7935" width="11.7109375" style="928" customWidth="1"/>
    <col min="7936" max="7938" width="15.7109375" style="928" customWidth="1"/>
    <col min="7939" max="7939" width="30.7109375" style="928" customWidth="1"/>
    <col min="7940" max="7940" width="13.7109375" style="928" customWidth="1"/>
    <col min="7941" max="7941" width="21.7109375" style="928" customWidth="1"/>
    <col min="7942" max="7943" width="15.7109375" style="928" customWidth="1"/>
    <col min="7944" max="7944" width="9.140625" style="928"/>
    <col min="7945" max="7945" width="12.140625" style="928" bestFit="1" customWidth="1"/>
    <col min="7946" max="7946" width="12.28515625" style="928" customWidth="1"/>
    <col min="7947" max="8187" width="9.140625" style="928"/>
    <col min="8188" max="8188" width="7.7109375" style="928" customWidth="1"/>
    <col min="8189" max="8189" width="37.7109375" style="928" customWidth="1"/>
    <col min="8190" max="8190" width="15.7109375" style="928" customWidth="1"/>
    <col min="8191" max="8191" width="11.7109375" style="928" customWidth="1"/>
    <col min="8192" max="8194" width="15.7109375" style="928" customWidth="1"/>
    <col min="8195" max="8195" width="30.7109375" style="928" customWidth="1"/>
    <col min="8196" max="8196" width="13.7109375" style="928" customWidth="1"/>
    <col min="8197" max="8197" width="21.7109375" style="928" customWidth="1"/>
    <col min="8198" max="8199" width="15.7109375" style="928" customWidth="1"/>
    <col min="8200" max="8200" width="9.140625" style="928"/>
    <col min="8201" max="8201" width="12.140625" style="928" bestFit="1" customWidth="1"/>
    <col min="8202" max="8202" width="12.28515625" style="928" customWidth="1"/>
    <col min="8203" max="8443" width="9.140625" style="928"/>
    <col min="8444" max="8444" width="7.7109375" style="928" customWidth="1"/>
    <col min="8445" max="8445" width="37.7109375" style="928" customWidth="1"/>
    <col min="8446" max="8446" width="15.7109375" style="928" customWidth="1"/>
    <col min="8447" max="8447" width="11.7109375" style="928" customWidth="1"/>
    <col min="8448" max="8450" width="15.7109375" style="928" customWidth="1"/>
    <col min="8451" max="8451" width="30.7109375" style="928" customWidth="1"/>
    <col min="8452" max="8452" width="13.7109375" style="928" customWidth="1"/>
    <col min="8453" max="8453" width="21.7109375" style="928" customWidth="1"/>
    <col min="8454" max="8455" width="15.7109375" style="928" customWidth="1"/>
    <col min="8456" max="8456" width="9.140625" style="928"/>
    <col min="8457" max="8457" width="12.140625" style="928" bestFit="1" customWidth="1"/>
    <col min="8458" max="8458" width="12.28515625" style="928" customWidth="1"/>
    <col min="8459" max="8699" width="9.140625" style="928"/>
    <col min="8700" max="8700" width="7.7109375" style="928" customWidth="1"/>
    <col min="8701" max="8701" width="37.7109375" style="928" customWidth="1"/>
    <col min="8702" max="8702" width="15.7109375" style="928" customWidth="1"/>
    <col min="8703" max="8703" width="11.7109375" style="928" customWidth="1"/>
    <col min="8704" max="8706" width="15.7109375" style="928" customWidth="1"/>
    <col min="8707" max="8707" width="30.7109375" style="928" customWidth="1"/>
    <col min="8708" max="8708" width="13.7109375" style="928" customWidth="1"/>
    <col min="8709" max="8709" width="21.7109375" style="928" customWidth="1"/>
    <col min="8710" max="8711" width="15.7109375" style="928" customWidth="1"/>
    <col min="8712" max="8712" width="9.140625" style="928"/>
    <col min="8713" max="8713" width="12.140625" style="928" bestFit="1" customWidth="1"/>
    <col min="8714" max="8714" width="12.28515625" style="928" customWidth="1"/>
    <col min="8715" max="8955" width="9.140625" style="928"/>
    <col min="8956" max="8956" width="7.7109375" style="928" customWidth="1"/>
    <col min="8957" max="8957" width="37.7109375" style="928" customWidth="1"/>
    <col min="8958" max="8958" width="15.7109375" style="928" customWidth="1"/>
    <col min="8959" max="8959" width="11.7109375" style="928" customWidth="1"/>
    <col min="8960" max="8962" width="15.7109375" style="928" customWidth="1"/>
    <col min="8963" max="8963" width="30.7109375" style="928" customWidth="1"/>
    <col min="8964" max="8964" width="13.7109375" style="928" customWidth="1"/>
    <col min="8965" max="8965" width="21.7109375" style="928" customWidth="1"/>
    <col min="8966" max="8967" width="15.7109375" style="928" customWidth="1"/>
    <col min="8968" max="8968" width="9.140625" style="928"/>
    <col min="8969" max="8969" width="12.140625" style="928" bestFit="1" customWidth="1"/>
    <col min="8970" max="8970" width="12.28515625" style="928" customWidth="1"/>
    <col min="8971" max="9211" width="9.140625" style="928"/>
    <col min="9212" max="9212" width="7.7109375" style="928" customWidth="1"/>
    <col min="9213" max="9213" width="37.7109375" style="928" customWidth="1"/>
    <col min="9214" max="9214" width="15.7109375" style="928" customWidth="1"/>
    <col min="9215" max="9215" width="11.7109375" style="928" customWidth="1"/>
    <col min="9216" max="9218" width="15.7109375" style="928" customWidth="1"/>
    <col min="9219" max="9219" width="30.7109375" style="928" customWidth="1"/>
    <col min="9220" max="9220" width="13.7109375" style="928" customWidth="1"/>
    <col min="9221" max="9221" width="21.7109375" style="928" customWidth="1"/>
    <col min="9222" max="9223" width="15.7109375" style="928" customWidth="1"/>
    <col min="9224" max="9224" width="9.140625" style="928"/>
    <col min="9225" max="9225" width="12.140625" style="928" bestFit="1" customWidth="1"/>
    <col min="9226" max="9226" width="12.28515625" style="928" customWidth="1"/>
    <col min="9227" max="9467" width="9.140625" style="928"/>
    <col min="9468" max="9468" width="7.7109375" style="928" customWidth="1"/>
    <col min="9469" max="9469" width="37.7109375" style="928" customWidth="1"/>
    <col min="9470" max="9470" width="15.7109375" style="928" customWidth="1"/>
    <col min="9471" max="9471" width="11.7109375" style="928" customWidth="1"/>
    <col min="9472" max="9474" width="15.7109375" style="928" customWidth="1"/>
    <col min="9475" max="9475" width="30.7109375" style="928" customWidth="1"/>
    <col min="9476" max="9476" width="13.7109375" style="928" customWidth="1"/>
    <col min="9477" max="9477" width="21.7109375" style="928" customWidth="1"/>
    <col min="9478" max="9479" width="15.7109375" style="928" customWidth="1"/>
    <col min="9480" max="9480" width="9.140625" style="928"/>
    <col min="9481" max="9481" width="12.140625" style="928" bestFit="1" customWidth="1"/>
    <col min="9482" max="9482" width="12.28515625" style="928" customWidth="1"/>
    <col min="9483" max="9723" width="9.140625" style="928"/>
    <col min="9724" max="9724" width="7.7109375" style="928" customWidth="1"/>
    <col min="9725" max="9725" width="37.7109375" style="928" customWidth="1"/>
    <col min="9726" max="9726" width="15.7109375" style="928" customWidth="1"/>
    <col min="9727" max="9727" width="11.7109375" style="928" customWidth="1"/>
    <col min="9728" max="9730" width="15.7109375" style="928" customWidth="1"/>
    <col min="9731" max="9731" width="30.7109375" style="928" customWidth="1"/>
    <col min="9732" max="9732" width="13.7109375" style="928" customWidth="1"/>
    <col min="9733" max="9733" width="21.7109375" style="928" customWidth="1"/>
    <col min="9734" max="9735" width="15.7109375" style="928" customWidth="1"/>
    <col min="9736" max="9736" width="9.140625" style="928"/>
    <col min="9737" max="9737" width="12.140625" style="928" bestFit="1" customWidth="1"/>
    <col min="9738" max="9738" width="12.28515625" style="928" customWidth="1"/>
    <col min="9739" max="9979" width="9.140625" style="928"/>
    <col min="9980" max="9980" width="7.7109375" style="928" customWidth="1"/>
    <col min="9981" max="9981" width="37.7109375" style="928" customWidth="1"/>
    <col min="9982" max="9982" width="15.7109375" style="928" customWidth="1"/>
    <col min="9983" max="9983" width="11.7109375" style="928" customWidth="1"/>
    <col min="9984" max="9986" width="15.7109375" style="928" customWidth="1"/>
    <col min="9987" max="9987" width="30.7109375" style="928" customWidth="1"/>
    <col min="9988" max="9988" width="13.7109375" style="928" customWidth="1"/>
    <col min="9989" max="9989" width="21.7109375" style="928" customWidth="1"/>
    <col min="9990" max="9991" width="15.7109375" style="928" customWidth="1"/>
    <col min="9992" max="9992" width="9.140625" style="928"/>
    <col min="9993" max="9993" width="12.140625" style="928" bestFit="1" customWidth="1"/>
    <col min="9994" max="9994" width="12.28515625" style="928" customWidth="1"/>
    <col min="9995" max="10235" width="9.140625" style="928"/>
    <col min="10236" max="10236" width="7.7109375" style="928" customWidth="1"/>
    <col min="10237" max="10237" width="37.7109375" style="928" customWidth="1"/>
    <col min="10238" max="10238" width="15.7109375" style="928" customWidth="1"/>
    <col min="10239" max="10239" width="11.7109375" style="928" customWidth="1"/>
    <col min="10240" max="10242" width="15.7109375" style="928" customWidth="1"/>
    <col min="10243" max="10243" width="30.7109375" style="928" customWidth="1"/>
    <col min="10244" max="10244" width="13.7109375" style="928" customWidth="1"/>
    <col min="10245" max="10245" width="21.7109375" style="928" customWidth="1"/>
    <col min="10246" max="10247" width="15.7109375" style="928" customWidth="1"/>
    <col min="10248" max="10248" width="9.140625" style="928"/>
    <col min="10249" max="10249" width="12.140625" style="928" bestFit="1" customWidth="1"/>
    <col min="10250" max="10250" width="12.28515625" style="928" customWidth="1"/>
    <col min="10251" max="10491" width="9.140625" style="928"/>
    <col min="10492" max="10492" width="7.7109375" style="928" customWidth="1"/>
    <col min="10493" max="10493" width="37.7109375" style="928" customWidth="1"/>
    <col min="10494" max="10494" width="15.7109375" style="928" customWidth="1"/>
    <col min="10495" max="10495" width="11.7109375" style="928" customWidth="1"/>
    <col min="10496" max="10498" width="15.7109375" style="928" customWidth="1"/>
    <col min="10499" max="10499" width="30.7109375" style="928" customWidth="1"/>
    <col min="10500" max="10500" width="13.7109375" style="928" customWidth="1"/>
    <col min="10501" max="10501" width="21.7109375" style="928" customWidth="1"/>
    <col min="10502" max="10503" width="15.7109375" style="928" customWidth="1"/>
    <col min="10504" max="10504" width="9.140625" style="928"/>
    <col min="10505" max="10505" width="12.140625" style="928" bestFit="1" customWidth="1"/>
    <col min="10506" max="10506" width="12.28515625" style="928" customWidth="1"/>
    <col min="10507" max="10747" width="9.140625" style="928"/>
    <col min="10748" max="10748" width="7.7109375" style="928" customWidth="1"/>
    <col min="10749" max="10749" width="37.7109375" style="928" customWidth="1"/>
    <col min="10750" max="10750" width="15.7109375" style="928" customWidth="1"/>
    <col min="10751" max="10751" width="11.7109375" style="928" customWidth="1"/>
    <col min="10752" max="10754" width="15.7109375" style="928" customWidth="1"/>
    <col min="10755" max="10755" width="30.7109375" style="928" customWidth="1"/>
    <col min="10756" max="10756" width="13.7109375" style="928" customWidth="1"/>
    <col min="10757" max="10757" width="21.7109375" style="928" customWidth="1"/>
    <col min="10758" max="10759" width="15.7109375" style="928" customWidth="1"/>
    <col min="10760" max="10760" width="9.140625" style="928"/>
    <col min="10761" max="10761" width="12.140625" style="928" bestFit="1" customWidth="1"/>
    <col min="10762" max="10762" width="12.28515625" style="928" customWidth="1"/>
    <col min="10763" max="11003" width="9.140625" style="928"/>
    <col min="11004" max="11004" width="7.7109375" style="928" customWidth="1"/>
    <col min="11005" max="11005" width="37.7109375" style="928" customWidth="1"/>
    <col min="11006" max="11006" width="15.7109375" style="928" customWidth="1"/>
    <col min="11007" max="11007" width="11.7109375" style="928" customWidth="1"/>
    <col min="11008" max="11010" width="15.7109375" style="928" customWidth="1"/>
    <col min="11011" max="11011" width="30.7109375" style="928" customWidth="1"/>
    <col min="11012" max="11012" width="13.7109375" style="928" customWidth="1"/>
    <col min="11013" max="11013" width="21.7109375" style="928" customWidth="1"/>
    <col min="11014" max="11015" width="15.7109375" style="928" customWidth="1"/>
    <col min="11016" max="11016" width="9.140625" style="928"/>
    <col min="11017" max="11017" width="12.140625" style="928" bestFit="1" customWidth="1"/>
    <col min="11018" max="11018" width="12.28515625" style="928" customWidth="1"/>
    <col min="11019" max="11259" width="9.140625" style="928"/>
    <col min="11260" max="11260" width="7.7109375" style="928" customWidth="1"/>
    <col min="11261" max="11261" width="37.7109375" style="928" customWidth="1"/>
    <col min="11262" max="11262" width="15.7109375" style="928" customWidth="1"/>
    <col min="11263" max="11263" width="11.7109375" style="928" customWidth="1"/>
    <col min="11264" max="11266" width="15.7109375" style="928" customWidth="1"/>
    <col min="11267" max="11267" width="30.7109375" style="928" customWidth="1"/>
    <col min="11268" max="11268" width="13.7109375" style="928" customWidth="1"/>
    <col min="11269" max="11269" width="21.7109375" style="928" customWidth="1"/>
    <col min="11270" max="11271" width="15.7109375" style="928" customWidth="1"/>
    <col min="11272" max="11272" width="9.140625" style="928"/>
    <col min="11273" max="11273" width="12.140625" style="928" bestFit="1" customWidth="1"/>
    <col min="11274" max="11274" width="12.28515625" style="928" customWidth="1"/>
    <col min="11275" max="11515" width="9.140625" style="928"/>
    <col min="11516" max="11516" width="7.7109375" style="928" customWidth="1"/>
    <col min="11517" max="11517" width="37.7109375" style="928" customWidth="1"/>
    <col min="11518" max="11518" width="15.7109375" style="928" customWidth="1"/>
    <col min="11519" max="11519" width="11.7109375" style="928" customWidth="1"/>
    <col min="11520" max="11522" width="15.7109375" style="928" customWidth="1"/>
    <col min="11523" max="11523" width="30.7109375" style="928" customWidth="1"/>
    <col min="11524" max="11524" width="13.7109375" style="928" customWidth="1"/>
    <col min="11525" max="11525" width="21.7109375" style="928" customWidth="1"/>
    <col min="11526" max="11527" width="15.7109375" style="928" customWidth="1"/>
    <col min="11528" max="11528" width="9.140625" style="928"/>
    <col min="11529" max="11529" width="12.140625" style="928" bestFit="1" customWidth="1"/>
    <col min="11530" max="11530" width="12.28515625" style="928" customWidth="1"/>
    <col min="11531" max="11771" width="9.140625" style="928"/>
    <col min="11772" max="11772" width="7.7109375" style="928" customWidth="1"/>
    <col min="11773" max="11773" width="37.7109375" style="928" customWidth="1"/>
    <col min="11774" max="11774" width="15.7109375" style="928" customWidth="1"/>
    <col min="11775" max="11775" width="11.7109375" style="928" customWidth="1"/>
    <col min="11776" max="11778" width="15.7109375" style="928" customWidth="1"/>
    <col min="11779" max="11779" width="30.7109375" style="928" customWidth="1"/>
    <col min="11780" max="11780" width="13.7109375" style="928" customWidth="1"/>
    <col min="11781" max="11781" width="21.7109375" style="928" customWidth="1"/>
    <col min="11782" max="11783" width="15.7109375" style="928" customWidth="1"/>
    <col min="11784" max="11784" width="9.140625" style="928"/>
    <col min="11785" max="11785" width="12.140625" style="928" bestFit="1" customWidth="1"/>
    <col min="11786" max="11786" width="12.28515625" style="928" customWidth="1"/>
    <col min="11787" max="12027" width="9.140625" style="928"/>
    <col min="12028" max="12028" width="7.7109375" style="928" customWidth="1"/>
    <col min="12029" max="12029" width="37.7109375" style="928" customWidth="1"/>
    <col min="12030" max="12030" width="15.7109375" style="928" customWidth="1"/>
    <col min="12031" max="12031" width="11.7109375" style="928" customWidth="1"/>
    <col min="12032" max="12034" width="15.7109375" style="928" customWidth="1"/>
    <col min="12035" max="12035" width="30.7109375" style="928" customWidth="1"/>
    <col min="12036" max="12036" width="13.7109375" style="928" customWidth="1"/>
    <col min="12037" max="12037" width="21.7109375" style="928" customWidth="1"/>
    <col min="12038" max="12039" width="15.7109375" style="928" customWidth="1"/>
    <col min="12040" max="12040" width="9.140625" style="928"/>
    <col min="12041" max="12041" width="12.140625" style="928" bestFit="1" customWidth="1"/>
    <col min="12042" max="12042" width="12.28515625" style="928" customWidth="1"/>
    <col min="12043" max="12283" width="9.140625" style="928"/>
    <col min="12284" max="12284" width="7.7109375" style="928" customWidth="1"/>
    <col min="12285" max="12285" width="37.7109375" style="928" customWidth="1"/>
    <col min="12286" max="12286" width="15.7109375" style="928" customWidth="1"/>
    <col min="12287" max="12287" width="11.7109375" style="928" customWidth="1"/>
    <col min="12288" max="12290" width="15.7109375" style="928" customWidth="1"/>
    <col min="12291" max="12291" width="30.7109375" style="928" customWidth="1"/>
    <col min="12292" max="12292" width="13.7109375" style="928" customWidth="1"/>
    <col min="12293" max="12293" width="21.7109375" style="928" customWidth="1"/>
    <col min="12294" max="12295" width="15.7109375" style="928" customWidth="1"/>
    <col min="12296" max="12296" width="9.140625" style="928"/>
    <col min="12297" max="12297" width="12.140625" style="928" bestFit="1" customWidth="1"/>
    <col min="12298" max="12298" width="12.28515625" style="928" customWidth="1"/>
    <col min="12299" max="12539" width="9.140625" style="928"/>
    <col min="12540" max="12540" width="7.7109375" style="928" customWidth="1"/>
    <col min="12541" max="12541" width="37.7109375" style="928" customWidth="1"/>
    <col min="12542" max="12542" width="15.7109375" style="928" customWidth="1"/>
    <col min="12543" max="12543" width="11.7109375" style="928" customWidth="1"/>
    <col min="12544" max="12546" width="15.7109375" style="928" customWidth="1"/>
    <col min="12547" max="12547" width="30.7109375" style="928" customWidth="1"/>
    <col min="12548" max="12548" width="13.7109375" style="928" customWidth="1"/>
    <col min="12549" max="12549" width="21.7109375" style="928" customWidth="1"/>
    <col min="12550" max="12551" width="15.7109375" style="928" customWidth="1"/>
    <col min="12552" max="12552" width="9.140625" style="928"/>
    <col min="12553" max="12553" width="12.140625" style="928" bestFit="1" customWidth="1"/>
    <col min="12554" max="12554" width="12.28515625" style="928" customWidth="1"/>
    <col min="12555" max="12795" width="9.140625" style="928"/>
    <col min="12796" max="12796" width="7.7109375" style="928" customWidth="1"/>
    <col min="12797" max="12797" width="37.7109375" style="928" customWidth="1"/>
    <col min="12798" max="12798" width="15.7109375" style="928" customWidth="1"/>
    <col min="12799" max="12799" width="11.7109375" style="928" customWidth="1"/>
    <col min="12800" max="12802" width="15.7109375" style="928" customWidth="1"/>
    <col min="12803" max="12803" width="30.7109375" style="928" customWidth="1"/>
    <col min="12804" max="12804" width="13.7109375" style="928" customWidth="1"/>
    <col min="12805" max="12805" width="21.7109375" style="928" customWidth="1"/>
    <col min="12806" max="12807" width="15.7109375" style="928" customWidth="1"/>
    <col min="12808" max="12808" width="9.140625" style="928"/>
    <col min="12809" max="12809" width="12.140625" style="928" bestFit="1" customWidth="1"/>
    <col min="12810" max="12810" width="12.28515625" style="928" customWidth="1"/>
    <col min="12811" max="13051" width="9.140625" style="928"/>
    <col min="13052" max="13052" width="7.7109375" style="928" customWidth="1"/>
    <col min="13053" max="13053" width="37.7109375" style="928" customWidth="1"/>
    <col min="13054" max="13054" width="15.7109375" style="928" customWidth="1"/>
    <col min="13055" max="13055" width="11.7109375" style="928" customWidth="1"/>
    <col min="13056" max="13058" width="15.7109375" style="928" customWidth="1"/>
    <col min="13059" max="13059" width="30.7109375" style="928" customWidth="1"/>
    <col min="13060" max="13060" width="13.7109375" style="928" customWidth="1"/>
    <col min="13061" max="13061" width="21.7109375" style="928" customWidth="1"/>
    <col min="13062" max="13063" width="15.7109375" style="928" customWidth="1"/>
    <col min="13064" max="13064" width="9.140625" style="928"/>
    <col min="13065" max="13065" width="12.140625" style="928" bestFit="1" customWidth="1"/>
    <col min="13066" max="13066" width="12.28515625" style="928" customWidth="1"/>
    <col min="13067" max="13307" width="9.140625" style="928"/>
    <col min="13308" max="13308" width="7.7109375" style="928" customWidth="1"/>
    <col min="13309" max="13309" width="37.7109375" style="928" customWidth="1"/>
    <col min="13310" max="13310" width="15.7109375" style="928" customWidth="1"/>
    <col min="13311" max="13311" width="11.7109375" style="928" customWidth="1"/>
    <col min="13312" max="13314" width="15.7109375" style="928" customWidth="1"/>
    <col min="13315" max="13315" width="30.7109375" style="928" customWidth="1"/>
    <col min="13316" max="13316" width="13.7109375" style="928" customWidth="1"/>
    <col min="13317" max="13317" width="21.7109375" style="928" customWidth="1"/>
    <col min="13318" max="13319" width="15.7109375" style="928" customWidth="1"/>
    <col min="13320" max="13320" width="9.140625" style="928"/>
    <col min="13321" max="13321" width="12.140625" style="928" bestFit="1" customWidth="1"/>
    <col min="13322" max="13322" width="12.28515625" style="928" customWidth="1"/>
    <col min="13323" max="13563" width="9.140625" style="928"/>
    <col min="13564" max="13564" width="7.7109375" style="928" customWidth="1"/>
    <col min="13565" max="13565" width="37.7109375" style="928" customWidth="1"/>
    <col min="13566" max="13566" width="15.7109375" style="928" customWidth="1"/>
    <col min="13567" max="13567" width="11.7109375" style="928" customWidth="1"/>
    <col min="13568" max="13570" width="15.7109375" style="928" customWidth="1"/>
    <col min="13571" max="13571" width="30.7109375" style="928" customWidth="1"/>
    <col min="13572" max="13572" width="13.7109375" style="928" customWidth="1"/>
    <col min="13573" max="13573" width="21.7109375" style="928" customWidth="1"/>
    <col min="13574" max="13575" width="15.7109375" style="928" customWidth="1"/>
    <col min="13576" max="13576" width="9.140625" style="928"/>
    <col min="13577" max="13577" width="12.140625" style="928" bestFit="1" customWidth="1"/>
    <col min="13578" max="13578" width="12.28515625" style="928" customWidth="1"/>
    <col min="13579" max="13819" width="9.140625" style="928"/>
    <col min="13820" max="13820" width="7.7109375" style="928" customWidth="1"/>
    <col min="13821" max="13821" width="37.7109375" style="928" customWidth="1"/>
    <col min="13822" max="13822" width="15.7109375" style="928" customWidth="1"/>
    <col min="13823" max="13823" width="11.7109375" style="928" customWidth="1"/>
    <col min="13824" max="13826" width="15.7109375" style="928" customWidth="1"/>
    <col min="13827" max="13827" width="30.7109375" style="928" customWidth="1"/>
    <col min="13828" max="13828" width="13.7109375" style="928" customWidth="1"/>
    <col min="13829" max="13829" width="21.7109375" style="928" customWidth="1"/>
    <col min="13830" max="13831" width="15.7109375" style="928" customWidth="1"/>
    <col min="13832" max="13832" width="9.140625" style="928"/>
    <col min="13833" max="13833" width="12.140625" style="928" bestFit="1" customWidth="1"/>
    <col min="13834" max="13834" width="12.28515625" style="928" customWidth="1"/>
    <col min="13835" max="14075" width="9.140625" style="928"/>
    <col min="14076" max="14076" width="7.7109375" style="928" customWidth="1"/>
    <col min="14077" max="14077" width="37.7109375" style="928" customWidth="1"/>
    <col min="14078" max="14078" width="15.7109375" style="928" customWidth="1"/>
    <col min="14079" max="14079" width="11.7109375" style="928" customWidth="1"/>
    <col min="14080" max="14082" width="15.7109375" style="928" customWidth="1"/>
    <col min="14083" max="14083" width="30.7109375" style="928" customWidth="1"/>
    <col min="14084" max="14084" width="13.7109375" style="928" customWidth="1"/>
    <col min="14085" max="14085" width="21.7109375" style="928" customWidth="1"/>
    <col min="14086" max="14087" width="15.7109375" style="928" customWidth="1"/>
    <col min="14088" max="14088" width="9.140625" style="928"/>
    <col min="14089" max="14089" width="12.140625" style="928" bestFit="1" customWidth="1"/>
    <col min="14090" max="14090" width="12.28515625" style="928" customWidth="1"/>
    <col min="14091" max="14331" width="9.140625" style="928"/>
    <col min="14332" max="14332" width="7.7109375" style="928" customWidth="1"/>
    <col min="14333" max="14333" width="37.7109375" style="928" customWidth="1"/>
    <col min="14334" max="14334" width="15.7109375" style="928" customWidth="1"/>
    <col min="14335" max="14335" width="11.7109375" style="928" customWidth="1"/>
    <col min="14336" max="14338" width="15.7109375" style="928" customWidth="1"/>
    <col min="14339" max="14339" width="30.7109375" style="928" customWidth="1"/>
    <col min="14340" max="14340" width="13.7109375" style="928" customWidth="1"/>
    <col min="14341" max="14341" width="21.7109375" style="928" customWidth="1"/>
    <col min="14342" max="14343" width="15.7109375" style="928" customWidth="1"/>
    <col min="14344" max="14344" width="9.140625" style="928"/>
    <col min="14345" max="14345" width="12.140625" style="928" bestFit="1" customWidth="1"/>
    <col min="14346" max="14346" width="12.28515625" style="928" customWidth="1"/>
    <col min="14347" max="14587" width="9.140625" style="928"/>
    <col min="14588" max="14588" width="7.7109375" style="928" customWidth="1"/>
    <col min="14589" max="14589" width="37.7109375" style="928" customWidth="1"/>
    <col min="14590" max="14590" width="15.7109375" style="928" customWidth="1"/>
    <col min="14591" max="14591" width="11.7109375" style="928" customWidth="1"/>
    <col min="14592" max="14594" width="15.7109375" style="928" customWidth="1"/>
    <col min="14595" max="14595" width="30.7109375" style="928" customWidth="1"/>
    <col min="14596" max="14596" width="13.7109375" style="928" customWidth="1"/>
    <col min="14597" max="14597" width="21.7109375" style="928" customWidth="1"/>
    <col min="14598" max="14599" width="15.7109375" style="928" customWidth="1"/>
    <col min="14600" max="14600" width="9.140625" style="928"/>
    <col min="14601" max="14601" width="12.140625" style="928" bestFit="1" customWidth="1"/>
    <col min="14602" max="14602" width="12.28515625" style="928" customWidth="1"/>
    <col min="14603" max="14843" width="9.140625" style="928"/>
    <col min="14844" max="14844" width="7.7109375" style="928" customWidth="1"/>
    <col min="14845" max="14845" width="37.7109375" style="928" customWidth="1"/>
    <col min="14846" max="14846" width="15.7109375" style="928" customWidth="1"/>
    <col min="14847" max="14847" width="11.7109375" style="928" customWidth="1"/>
    <col min="14848" max="14850" width="15.7109375" style="928" customWidth="1"/>
    <col min="14851" max="14851" width="30.7109375" style="928" customWidth="1"/>
    <col min="14852" max="14852" width="13.7109375" style="928" customWidth="1"/>
    <col min="14853" max="14853" width="21.7109375" style="928" customWidth="1"/>
    <col min="14854" max="14855" width="15.7109375" style="928" customWidth="1"/>
    <col min="14856" max="14856" width="9.140625" style="928"/>
    <col min="14857" max="14857" width="12.140625" style="928" bestFit="1" customWidth="1"/>
    <col min="14858" max="14858" width="12.28515625" style="928" customWidth="1"/>
    <col min="14859" max="15099" width="9.140625" style="928"/>
    <col min="15100" max="15100" width="7.7109375" style="928" customWidth="1"/>
    <col min="15101" max="15101" width="37.7109375" style="928" customWidth="1"/>
    <col min="15102" max="15102" width="15.7109375" style="928" customWidth="1"/>
    <col min="15103" max="15103" width="11.7109375" style="928" customWidth="1"/>
    <col min="15104" max="15106" width="15.7109375" style="928" customWidth="1"/>
    <col min="15107" max="15107" width="30.7109375" style="928" customWidth="1"/>
    <col min="15108" max="15108" width="13.7109375" style="928" customWidth="1"/>
    <col min="15109" max="15109" width="21.7109375" style="928" customWidth="1"/>
    <col min="15110" max="15111" width="15.7109375" style="928" customWidth="1"/>
    <col min="15112" max="15112" width="9.140625" style="928"/>
    <col min="15113" max="15113" width="12.140625" style="928" bestFit="1" customWidth="1"/>
    <col min="15114" max="15114" width="12.28515625" style="928" customWidth="1"/>
    <col min="15115" max="15355" width="9.140625" style="928"/>
    <col min="15356" max="15356" width="7.7109375" style="928" customWidth="1"/>
    <col min="15357" max="15357" width="37.7109375" style="928" customWidth="1"/>
    <col min="15358" max="15358" width="15.7109375" style="928" customWidth="1"/>
    <col min="15359" max="15359" width="11.7109375" style="928" customWidth="1"/>
    <col min="15360" max="15362" width="15.7109375" style="928" customWidth="1"/>
    <col min="15363" max="15363" width="30.7109375" style="928" customWidth="1"/>
    <col min="15364" max="15364" width="13.7109375" style="928" customWidth="1"/>
    <col min="15365" max="15365" width="21.7109375" style="928" customWidth="1"/>
    <col min="15366" max="15367" width="15.7109375" style="928" customWidth="1"/>
    <col min="15368" max="15368" width="9.140625" style="928"/>
    <col min="15369" max="15369" width="12.140625" style="928" bestFit="1" customWidth="1"/>
    <col min="15370" max="15370" width="12.28515625" style="928" customWidth="1"/>
    <col min="15371" max="15611" width="9.140625" style="928"/>
    <col min="15612" max="15612" width="7.7109375" style="928" customWidth="1"/>
    <col min="15613" max="15613" width="37.7109375" style="928" customWidth="1"/>
    <col min="15614" max="15614" width="15.7109375" style="928" customWidth="1"/>
    <col min="15615" max="15615" width="11.7109375" style="928" customWidth="1"/>
    <col min="15616" max="15618" width="15.7109375" style="928" customWidth="1"/>
    <col min="15619" max="15619" width="30.7109375" style="928" customWidth="1"/>
    <col min="15620" max="15620" width="13.7109375" style="928" customWidth="1"/>
    <col min="15621" max="15621" width="21.7109375" style="928" customWidth="1"/>
    <col min="15622" max="15623" width="15.7109375" style="928" customWidth="1"/>
    <col min="15624" max="15624" width="9.140625" style="928"/>
    <col min="15625" max="15625" width="12.140625" style="928" bestFit="1" customWidth="1"/>
    <col min="15626" max="15626" width="12.28515625" style="928" customWidth="1"/>
    <col min="15627" max="15867" width="9.140625" style="928"/>
    <col min="15868" max="15868" width="7.7109375" style="928" customWidth="1"/>
    <col min="15869" max="15869" width="37.7109375" style="928" customWidth="1"/>
    <col min="15870" max="15870" width="15.7109375" style="928" customWidth="1"/>
    <col min="15871" max="15871" width="11.7109375" style="928" customWidth="1"/>
    <col min="15872" max="15874" width="15.7109375" style="928" customWidth="1"/>
    <col min="15875" max="15875" width="30.7109375" style="928" customWidth="1"/>
    <col min="15876" max="15876" width="13.7109375" style="928" customWidth="1"/>
    <col min="15877" max="15877" width="21.7109375" style="928" customWidth="1"/>
    <col min="15878" max="15879" width="15.7109375" style="928" customWidth="1"/>
    <col min="15880" max="15880" width="9.140625" style="928"/>
    <col min="15881" max="15881" width="12.140625" style="928" bestFit="1" customWidth="1"/>
    <col min="15882" max="15882" width="12.28515625" style="928" customWidth="1"/>
    <col min="15883" max="16123" width="9.140625" style="928"/>
    <col min="16124" max="16124" width="7.7109375" style="928" customWidth="1"/>
    <col min="16125" max="16125" width="37.7109375" style="928" customWidth="1"/>
    <col min="16126" max="16126" width="15.7109375" style="928" customWidth="1"/>
    <col min="16127" max="16127" width="11.7109375" style="928" customWidth="1"/>
    <col min="16128" max="16130" width="15.7109375" style="928" customWidth="1"/>
    <col min="16131" max="16131" width="30.7109375" style="928" customWidth="1"/>
    <col min="16132" max="16132" width="13.7109375" style="928" customWidth="1"/>
    <col min="16133" max="16133" width="21.7109375" style="928" customWidth="1"/>
    <col min="16134" max="16135" width="15.7109375" style="928" customWidth="1"/>
    <col min="16136" max="16136" width="9.140625" style="928"/>
    <col min="16137" max="16137" width="12.140625" style="928" bestFit="1" customWidth="1"/>
    <col min="16138" max="16138" width="12.28515625" style="928" customWidth="1"/>
    <col min="16139" max="16384" width="9.140625" style="928"/>
  </cols>
  <sheetData>
    <row r="1" spans="1:11" ht="21.75" customHeight="1" x14ac:dyDescent="0.3">
      <c r="A1" s="926"/>
      <c r="B1" s="926"/>
      <c r="C1" s="926"/>
      <c r="D1" s="926"/>
      <c r="E1" s="926"/>
      <c r="F1" s="926"/>
      <c r="G1" s="927" t="s">
        <v>1751</v>
      </c>
    </row>
    <row r="2" spans="1:11" ht="25.5" customHeight="1" x14ac:dyDescent="0.25">
      <c r="A2" s="3409" t="s">
        <v>1661</v>
      </c>
      <c r="B2" s="3409"/>
      <c r="C2" s="3409"/>
      <c r="D2" s="3409"/>
      <c r="E2" s="3409"/>
      <c r="F2" s="3409"/>
      <c r="G2" s="3409"/>
    </row>
    <row r="3" spans="1:11" ht="25.5" customHeight="1" x14ac:dyDescent="0.25">
      <c r="A3" s="3409" t="s">
        <v>378</v>
      </c>
      <c r="B3" s="3409"/>
      <c r="C3" s="3409"/>
      <c r="D3" s="3409"/>
      <c r="E3" s="3409"/>
      <c r="F3" s="3409"/>
      <c r="G3" s="3409"/>
    </row>
    <row r="4" spans="1:11" ht="25.5" customHeight="1" x14ac:dyDescent="0.25">
      <c r="A4" s="3409" t="s">
        <v>1635</v>
      </c>
      <c r="B4" s="3409"/>
      <c r="C4" s="3409"/>
      <c r="D4" s="3409"/>
      <c r="E4" s="3409"/>
      <c r="F4" s="3409"/>
      <c r="G4" s="3409"/>
    </row>
    <row r="5" spans="1:11" ht="12.75" customHeight="1" x14ac:dyDescent="0.3">
      <c r="A5" s="929"/>
      <c r="B5" s="930"/>
      <c r="C5" s="930"/>
      <c r="D5" s="930"/>
      <c r="E5" s="930"/>
      <c r="F5" s="930"/>
      <c r="G5" s="930"/>
    </row>
    <row r="6" spans="1:11" ht="90.75" customHeight="1" x14ac:dyDescent="0.25">
      <c r="A6" s="931" t="s">
        <v>1</v>
      </c>
      <c r="B6" s="931" t="s">
        <v>1662</v>
      </c>
      <c r="C6" s="931" t="s">
        <v>1663</v>
      </c>
      <c r="D6" s="931" t="s">
        <v>1664</v>
      </c>
      <c r="E6" s="931" t="s">
        <v>1712</v>
      </c>
      <c r="F6" s="931" t="s">
        <v>1744</v>
      </c>
      <c r="G6" s="931" t="s">
        <v>1666</v>
      </c>
    </row>
    <row r="7" spans="1:11" ht="18.75" x14ac:dyDescent="0.25">
      <c r="A7" s="931">
        <v>1</v>
      </c>
      <c r="B7" s="931">
        <v>2</v>
      </c>
      <c r="C7" s="931">
        <v>3</v>
      </c>
      <c r="D7" s="931">
        <v>4</v>
      </c>
      <c r="E7" s="931">
        <v>5</v>
      </c>
      <c r="F7" s="931">
        <v>6</v>
      </c>
      <c r="G7" s="931">
        <v>7</v>
      </c>
    </row>
    <row r="8" spans="1:11" ht="41.25" customHeight="1" x14ac:dyDescent="0.25">
      <c r="A8" s="3410" t="s">
        <v>1752</v>
      </c>
      <c r="B8" s="3410"/>
      <c r="C8" s="3410"/>
      <c r="D8" s="3410"/>
      <c r="E8" s="3410"/>
      <c r="F8" s="3410"/>
      <c r="G8" s="3410"/>
    </row>
    <row r="9" spans="1:11" ht="117" customHeight="1" x14ac:dyDescent="0.25">
      <c r="A9" s="931" t="s">
        <v>9</v>
      </c>
      <c r="B9" s="934" t="s">
        <v>1753</v>
      </c>
      <c r="C9" s="931" t="s">
        <v>1670</v>
      </c>
      <c r="D9" s="931">
        <v>96.5</v>
      </c>
      <c r="E9" s="931">
        <v>96.5</v>
      </c>
      <c r="F9" s="931">
        <v>98.23</v>
      </c>
      <c r="G9" s="935" t="s">
        <v>1754</v>
      </c>
    </row>
    <row r="10" spans="1:11" ht="48.75" customHeight="1" x14ac:dyDescent="0.25">
      <c r="A10" s="3410" t="s">
        <v>1755</v>
      </c>
      <c r="B10" s="3410"/>
      <c r="C10" s="3410"/>
      <c r="D10" s="3410"/>
      <c r="E10" s="3410"/>
      <c r="F10" s="3410"/>
      <c r="G10" s="3410"/>
    </row>
    <row r="11" spans="1:11" ht="83.25" customHeight="1" x14ac:dyDescent="0.25">
      <c r="A11" s="931" t="s">
        <v>9</v>
      </c>
      <c r="B11" s="934" t="s">
        <v>1756</v>
      </c>
      <c r="C11" s="931" t="s">
        <v>1670</v>
      </c>
      <c r="D11" s="931">
        <v>100</v>
      </c>
      <c r="E11" s="931">
        <v>100</v>
      </c>
      <c r="F11" s="931">
        <v>100</v>
      </c>
      <c r="G11" s="936" t="s">
        <v>2461</v>
      </c>
      <c r="I11" s="933"/>
      <c r="J11" s="933"/>
      <c r="K11" s="933"/>
    </row>
    <row r="12" spans="1:11" ht="78" customHeight="1" x14ac:dyDescent="0.25">
      <c r="A12" s="931" t="s">
        <v>12</v>
      </c>
      <c r="B12" s="934" t="s">
        <v>1757</v>
      </c>
      <c r="C12" s="931" t="s">
        <v>1670</v>
      </c>
      <c r="D12" s="931">
        <v>75</v>
      </c>
      <c r="E12" s="931">
        <v>75</v>
      </c>
      <c r="F12" s="931">
        <v>75</v>
      </c>
      <c r="G12" s="936" t="s">
        <v>1766</v>
      </c>
      <c r="J12" s="933"/>
      <c r="K12" s="933"/>
    </row>
    <row r="13" spans="1:11" ht="135" customHeight="1" x14ac:dyDescent="0.25">
      <c r="A13" s="931" t="s">
        <v>14</v>
      </c>
      <c r="B13" s="934" t="s">
        <v>1758</v>
      </c>
      <c r="C13" s="937" t="s">
        <v>1670</v>
      </c>
      <c r="D13" s="937">
        <v>97</v>
      </c>
      <c r="E13" s="937">
        <v>100</v>
      </c>
      <c r="F13" s="937">
        <v>100</v>
      </c>
      <c r="G13" s="936" t="s">
        <v>1767</v>
      </c>
      <c r="J13" s="933"/>
      <c r="K13" s="933"/>
    </row>
    <row r="14" spans="1:11" ht="57.75" customHeight="1" x14ac:dyDescent="0.25">
      <c r="A14" s="931" t="s">
        <v>114</v>
      </c>
      <c r="B14" s="934" t="s">
        <v>1759</v>
      </c>
      <c r="C14" s="937" t="s">
        <v>1670</v>
      </c>
      <c r="D14" s="937">
        <v>100</v>
      </c>
      <c r="E14" s="937">
        <v>100</v>
      </c>
      <c r="F14" s="937">
        <v>100</v>
      </c>
      <c r="G14" s="936" t="s">
        <v>1768</v>
      </c>
      <c r="J14" s="933"/>
      <c r="K14" s="933"/>
    </row>
    <row r="15" spans="1:11" ht="67.5" customHeight="1" x14ac:dyDescent="0.25">
      <c r="A15" s="931" t="s">
        <v>121</v>
      </c>
      <c r="B15" s="934" t="s">
        <v>1760</v>
      </c>
      <c r="C15" s="937" t="s">
        <v>1670</v>
      </c>
      <c r="D15" s="937">
        <v>100</v>
      </c>
      <c r="E15" s="937">
        <v>100</v>
      </c>
      <c r="F15" s="937">
        <v>99</v>
      </c>
      <c r="G15" s="932" t="s">
        <v>1769</v>
      </c>
      <c r="I15" s="933"/>
      <c r="J15" s="933"/>
      <c r="K15" s="933"/>
    </row>
    <row r="16" spans="1:11" ht="79.5" customHeight="1" x14ac:dyDescent="0.25">
      <c r="A16" s="931" t="s">
        <v>125</v>
      </c>
      <c r="B16" s="934" t="s">
        <v>1761</v>
      </c>
      <c r="C16" s="937" t="s">
        <v>1670</v>
      </c>
      <c r="D16" s="931">
        <v>98</v>
      </c>
      <c r="E16" s="937">
        <v>98</v>
      </c>
      <c r="F16" s="937">
        <v>100</v>
      </c>
      <c r="G16" s="932" t="s">
        <v>1762</v>
      </c>
      <c r="I16" s="933"/>
      <c r="J16" s="933"/>
      <c r="K16" s="933"/>
    </row>
    <row r="17" spans="1:11" ht="81" customHeight="1" x14ac:dyDescent="0.25">
      <c r="A17" s="931" t="s">
        <v>130</v>
      </c>
      <c r="B17" s="936" t="s">
        <v>1763</v>
      </c>
      <c r="C17" s="937" t="s">
        <v>1670</v>
      </c>
      <c r="D17" s="931">
        <v>90</v>
      </c>
      <c r="E17" s="937">
        <v>95.5</v>
      </c>
      <c r="F17" s="937">
        <v>100</v>
      </c>
      <c r="G17" s="936" t="s">
        <v>2607</v>
      </c>
      <c r="I17" s="933"/>
      <c r="J17" s="933"/>
      <c r="K17" s="933"/>
    </row>
    <row r="18" spans="1:11" ht="93.75" x14ac:dyDescent="0.25">
      <c r="A18" s="931" t="s">
        <v>135</v>
      </c>
      <c r="B18" s="934" t="s">
        <v>1770</v>
      </c>
      <c r="C18" s="931" t="s">
        <v>1670</v>
      </c>
      <c r="D18" s="931">
        <v>1</v>
      </c>
      <c r="E18" s="937">
        <v>1</v>
      </c>
      <c r="F18" s="937">
        <v>0</v>
      </c>
      <c r="G18" s="936" t="s">
        <v>1764</v>
      </c>
      <c r="I18" s="933"/>
      <c r="J18" s="933"/>
      <c r="K18" s="933"/>
    </row>
    <row r="19" spans="1:11" ht="66" customHeight="1" x14ac:dyDescent="0.25">
      <c r="A19" s="931" t="s">
        <v>143</v>
      </c>
      <c r="B19" s="934" t="s">
        <v>1765</v>
      </c>
      <c r="C19" s="931" t="s">
        <v>1670</v>
      </c>
      <c r="D19" s="931">
        <v>6</v>
      </c>
      <c r="E19" s="937">
        <v>8</v>
      </c>
      <c r="F19" s="937">
        <v>8</v>
      </c>
      <c r="G19" s="936" t="s">
        <v>1771</v>
      </c>
      <c r="I19" s="933"/>
      <c r="J19" s="933"/>
      <c r="K19" s="933"/>
    </row>
    <row r="20" spans="1:11" ht="18.75" x14ac:dyDescent="0.3">
      <c r="A20" s="3406" t="s">
        <v>1350</v>
      </c>
      <c r="B20" s="3407"/>
      <c r="C20" s="3407"/>
      <c r="D20" s="3407"/>
      <c r="E20" s="3407"/>
      <c r="F20" s="3407"/>
      <c r="G20" s="3408"/>
    </row>
    <row r="21" spans="1:11" ht="75" x14ac:dyDescent="0.3">
      <c r="A21" s="939" t="s">
        <v>9</v>
      </c>
      <c r="B21" s="938" t="s">
        <v>1772</v>
      </c>
      <c r="C21" s="940" t="s">
        <v>1670</v>
      </c>
      <c r="D21" s="940">
        <v>100</v>
      </c>
      <c r="E21" s="940">
        <v>100</v>
      </c>
      <c r="F21" s="940">
        <v>100</v>
      </c>
      <c r="G21" s="941" t="s">
        <v>1775</v>
      </c>
    </row>
    <row r="22" spans="1:11" ht="75" x14ac:dyDescent="0.3">
      <c r="A22" s="939" t="s">
        <v>12</v>
      </c>
      <c r="B22" s="938" t="s">
        <v>1773</v>
      </c>
      <c r="C22" s="940" t="s">
        <v>1670</v>
      </c>
      <c r="D22" s="940">
        <v>100</v>
      </c>
      <c r="E22" s="940">
        <v>100</v>
      </c>
      <c r="F22" s="940">
        <v>100</v>
      </c>
      <c r="G22" s="941" t="s">
        <v>1775</v>
      </c>
    </row>
    <row r="23" spans="1:11" ht="75" x14ac:dyDescent="0.3">
      <c r="A23" s="939" t="s">
        <v>14</v>
      </c>
      <c r="B23" s="938" t="s">
        <v>1774</v>
      </c>
      <c r="C23" s="940" t="s">
        <v>1670</v>
      </c>
      <c r="D23" s="940">
        <v>7.1</v>
      </c>
      <c r="E23" s="940">
        <v>7.4</v>
      </c>
      <c r="F23" s="940">
        <v>8</v>
      </c>
      <c r="G23" s="941" t="s">
        <v>2608</v>
      </c>
    </row>
    <row r="24" spans="1:11" ht="18.75" x14ac:dyDescent="0.3">
      <c r="A24" s="926"/>
      <c r="B24" s="926"/>
      <c r="C24" s="926"/>
      <c r="D24" s="926"/>
      <c r="E24" s="926"/>
      <c r="F24" s="926"/>
      <c r="G24" s="926"/>
    </row>
    <row r="25" spans="1:11" ht="18.75" x14ac:dyDescent="0.3">
      <c r="A25" s="926"/>
      <c r="B25" s="926"/>
      <c r="C25" s="926"/>
      <c r="D25" s="926"/>
      <c r="E25" s="926"/>
      <c r="F25" s="926"/>
      <c r="G25" s="926"/>
    </row>
    <row r="26" spans="1:11" ht="18.75" x14ac:dyDescent="0.3">
      <c r="A26" s="926"/>
      <c r="B26" s="926"/>
      <c r="C26" s="926"/>
      <c r="D26" s="926"/>
      <c r="E26" s="926"/>
      <c r="F26" s="926"/>
      <c r="G26" s="926"/>
    </row>
    <row r="27" spans="1:11" ht="18.75" x14ac:dyDescent="0.3">
      <c r="A27" s="926"/>
      <c r="B27" s="926"/>
      <c r="C27" s="926"/>
      <c r="D27" s="926"/>
      <c r="E27" s="926"/>
      <c r="F27" s="926"/>
      <c r="G27" s="926"/>
    </row>
  </sheetData>
  <mergeCells count="6">
    <mergeCell ref="A20:G20"/>
    <mergeCell ref="A2:G2"/>
    <mergeCell ref="A3:G3"/>
    <mergeCell ref="A4:G4"/>
    <mergeCell ref="A8:G8"/>
    <mergeCell ref="A10:G10"/>
  </mergeCells>
  <pageMargins left="0.78740157480314965" right="0.39370078740157483" top="0.78740157480314965" bottom="0.78740157480314965" header="0.51181102362204722" footer="0.39370078740157483"/>
  <pageSetup paperSize="9" scale="62" firstPageNumber="190" orientation="landscape" useFirstPageNumber="1" r:id="rId1"/>
  <headerFooter>
    <oddFooter>&amp;R&amp;"Times New Roman,обычный"&amp;14&amp;P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O79"/>
  <sheetViews>
    <sheetView topLeftCell="A68" zoomScale="70" zoomScaleNormal="70" zoomScalePageLayoutView="60" workbookViewId="0">
      <selection activeCell="N73" sqref="N73"/>
    </sheetView>
  </sheetViews>
  <sheetFormatPr defaultColWidth="8.7109375" defaultRowHeight="18" x14ac:dyDescent="0.25"/>
  <cols>
    <col min="1" max="1" width="8.7109375" style="30" customWidth="1"/>
    <col min="2" max="2" width="45.7109375" style="83" customWidth="1"/>
    <col min="3" max="3" width="15.7109375" style="83" customWidth="1"/>
    <col min="4" max="5" width="17.7109375" style="83" customWidth="1"/>
    <col min="6" max="6" width="12.7109375" style="83" customWidth="1"/>
    <col min="7" max="7" width="35.7109375" style="83" customWidth="1"/>
    <col min="8" max="8" width="17.7109375" style="83" customWidth="1"/>
    <col min="9" max="9" width="12.7109375" style="83" customWidth="1"/>
    <col min="10" max="10" width="30.7109375" style="83" customWidth="1"/>
    <col min="11" max="256" width="8.7109375" style="83"/>
    <col min="257" max="257" width="8.7109375" style="83" customWidth="1"/>
    <col min="258" max="258" width="45.7109375" style="83" customWidth="1"/>
    <col min="259" max="259" width="15.7109375" style="83" customWidth="1"/>
    <col min="260" max="261" width="17.7109375" style="83" customWidth="1"/>
    <col min="262" max="262" width="15.28515625" style="83" customWidth="1"/>
    <col min="263" max="263" width="35.7109375" style="83" customWidth="1"/>
    <col min="264" max="264" width="17.7109375" style="83" customWidth="1"/>
    <col min="265" max="265" width="15.28515625" style="83" customWidth="1"/>
    <col min="266" max="266" width="30.7109375" style="83" customWidth="1"/>
    <col min="267" max="512" width="8.7109375" style="83"/>
    <col min="513" max="513" width="8.7109375" style="83" customWidth="1"/>
    <col min="514" max="514" width="45.7109375" style="83" customWidth="1"/>
    <col min="515" max="515" width="15.7109375" style="83" customWidth="1"/>
    <col min="516" max="517" width="17.7109375" style="83" customWidth="1"/>
    <col min="518" max="518" width="15.28515625" style="83" customWidth="1"/>
    <col min="519" max="519" width="35.7109375" style="83" customWidth="1"/>
    <col min="520" max="520" width="17.7109375" style="83" customWidth="1"/>
    <col min="521" max="521" width="15.28515625" style="83" customWidth="1"/>
    <col min="522" max="522" width="30.7109375" style="83" customWidth="1"/>
    <col min="523" max="768" width="8.7109375" style="83"/>
    <col min="769" max="769" width="8.7109375" style="83" customWidth="1"/>
    <col min="770" max="770" width="45.7109375" style="83" customWidth="1"/>
    <col min="771" max="771" width="15.7109375" style="83" customWidth="1"/>
    <col min="772" max="773" width="17.7109375" style="83" customWidth="1"/>
    <col min="774" max="774" width="15.28515625" style="83" customWidth="1"/>
    <col min="775" max="775" width="35.7109375" style="83" customWidth="1"/>
    <col min="776" max="776" width="17.7109375" style="83" customWidth="1"/>
    <col min="777" max="777" width="15.28515625" style="83" customWidth="1"/>
    <col min="778" max="778" width="30.7109375" style="83" customWidth="1"/>
    <col min="779" max="1024" width="8.7109375" style="83"/>
    <col min="1025" max="1025" width="8.7109375" style="83" customWidth="1"/>
    <col min="1026" max="1026" width="45.7109375" style="83" customWidth="1"/>
    <col min="1027" max="1027" width="15.7109375" style="83" customWidth="1"/>
    <col min="1028" max="1029" width="17.7109375" style="83" customWidth="1"/>
    <col min="1030" max="1030" width="15.28515625" style="83" customWidth="1"/>
    <col min="1031" max="1031" width="35.7109375" style="83" customWidth="1"/>
    <col min="1032" max="1032" width="17.7109375" style="83" customWidth="1"/>
    <col min="1033" max="1033" width="15.28515625" style="83" customWidth="1"/>
    <col min="1034" max="1034" width="30.7109375" style="83" customWidth="1"/>
    <col min="1035" max="1280" width="8.7109375" style="83"/>
    <col min="1281" max="1281" width="8.7109375" style="83" customWidth="1"/>
    <col min="1282" max="1282" width="45.7109375" style="83" customWidth="1"/>
    <col min="1283" max="1283" width="15.7109375" style="83" customWidth="1"/>
    <col min="1284" max="1285" width="17.7109375" style="83" customWidth="1"/>
    <col min="1286" max="1286" width="15.28515625" style="83" customWidth="1"/>
    <col min="1287" max="1287" width="35.7109375" style="83" customWidth="1"/>
    <col min="1288" max="1288" width="17.7109375" style="83" customWidth="1"/>
    <col min="1289" max="1289" width="15.28515625" style="83" customWidth="1"/>
    <col min="1290" max="1290" width="30.7109375" style="83" customWidth="1"/>
    <col min="1291" max="1536" width="8.7109375" style="83"/>
    <col min="1537" max="1537" width="8.7109375" style="83" customWidth="1"/>
    <col min="1538" max="1538" width="45.7109375" style="83" customWidth="1"/>
    <col min="1539" max="1539" width="15.7109375" style="83" customWidth="1"/>
    <col min="1540" max="1541" width="17.7109375" style="83" customWidth="1"/>
    <col min="1542" max="1542" width="15.28515625" style="83" customWidth="1"/>
    <col min="1543" max="1543" width="35.7109375" style="83" customWidth="1"/>
    <col min="1544" max="1544" width="17.7109375" style="83" customWidth="1"/>
    <col min="1545" max="1545" width="15.28515625" style="83" customWidth="1"/>
    <col min="1546" max="1546" width="30.7109375" style="83" customWidth="1"/>
    <col min="1547" max="1792" width="8.7109375" style="83"/>
    <col min="1793" max="1793" width="8.7109375" style="83" customWidth="1"/>
    <col min="1794" max="1794" width="45.7109375" style="83" customWidth="1"/>
    <col min="1795" max="1795" width="15.7109375" style="83" customWidth="1"/>
    <col min="1796" max="1797" width="17.7109375" style="83" customWidth="1"/>
    <col min="1798" max="1798" width="15.28515625" style="83" customWidth="1"/>
    <col min="1799" max="1799" width="35.7109375" style="83" customWidth="1"/>
    <col min="1800" max="1800" width="17.7109375" style="83" customWidth="1"/>
    <col min="1801" max="1801" width="15.28515625" style="83" customWidth="1"/>
    <col min="1802" max="1802" width="30.7109375" style="83" customWidth="1"/>
    <col min="1803" max="2048" width="8.7109375" style="83"/>
    <col min="2049" max="2049" width="8.7109375" style="83" customWidth="1"/>
    <col min="2050" max="2050" width="45.7109375" style="83" customWidth="1"/>
    <col min="2051" max="2051" width="15.7109375" style="83" customWidth="1"/>
    <col min="2052" max="2053" width="17.7109375" style="83" customWidth="1"/>
    <col min="2054" max="2054" width="15.28515625" style="83" customWidth="1"/>
    <col min="2055" max="2055" width="35.7109375" style="83" customWidth="1"/>
    <col min="2056" max="2056" width="17.7109375" style="83" customWidth="1"/>
    <col min="2057" max="2057" width="15.28515625" style="83" customWidth="1"/>
    <col min="2058" max="2058" width="30.7109375" style="83" customWidth="1"/>
    <col min="2059" max="2304" width="8.7109375" style="83"/>
    <col min="2305" max="2305" width="8.7109375" style="83" customWidth="1"/>
    <col min="2306" max="2306" width="45.7109375" style="83" customWidth="1"/>
    <col min="2307" max="2307" width="15.7109375" style="83" customWidth="1"/>
    <col min="2308" max="2309" width="17.7109375" style="83" customWidth="1"/>
    <col min="2310" max="2310" width="15.28515625" style="83" customWidth="1"/>
    <col min="2311" max="2311" width="35.7109375" style="83" customWidth="1"/>
    <col min="2312" max="2312" width="17.7109375" style="83" customWidth="1"/>
    <col min="2313" max="2313" width="15.28515625" style="83" customWidth="1"/>
    <col min="2314" max="2314" width="30.7109375" style="83" customWidth="1"/>
    <col min="2315" max="2560" width="8.7109375" style="83"/>
    <col min="2561" max="2561" width="8.7109375" style="83" customWidth="1"/>
    <col min="2562" max="2562" width="45.7109375" style="83" customWidth="1"/>
    <col min="2563" max="2563" width="15.7109375" style="83" customWidth="1"/>
    <col min="2564" max="2565" width="17.7109375" style="83" customWidth="1"/>
    <col min="2566" max="2566" width="15.28515625" style="83" customWidth="1"/>
    <col min="2567" max="2567" width="35.7109375" style="83" customWidth="1"/>
    <col min="2568" max="2568" width="17.7109375" style="83" customWidth="1"/>
    <col min="2569" max="2569" width="15.28515625" style="83" customWidth="1"/>
    <col min="2570" max="2570" width="30.7109375" style="83" customWidth="1"/>
    <col min="2571" max="2816" width="8.7109375" style="83"/>
    <col min="2817" max="2817" width="8.7109375" style="83" customWidth="1"/>
    <col min="2818" max="2818" width="45.7109375" style="83" customWidth="1"/>
    <col min="2819" max="2819" width="15.7109375" style="83" customWidth="1"/>
    <col min="2820" max="2821" width="17.7109375" style="83" customWidth="1"/>
    <col min="2822" max="2822" width="15.28515625" style="83" customWidth="1"/>
    <col min="2823" max="2823" width="35.7109375" style="83" customWidth="1"/>
    <col min="2824" max="2824" width="17.7109375" style="83" customWidth="1"/>
    <col min="2825" max="2825" width="15.28515625" style="83" customWidth="1"/>
    <col min="2826" max="2826" width="30.7109375" style="83" customWidth="1"/>
    <col min="2827" max="3072" width="8.7109375" style="83"/>
    <col min="3073" max="3073" width="8.7109375" style="83" customWidth="1"/>
    <col min="3074" max="3074" width="45.7109375" style="83" customWidth="1"/>
    <col min="3075" max="3075" width="15.7109375" style="83" customWidth="1"/>
    <col min="3076" max="3077" width="17.7109375" style="83" customWidth="1"/>
    <col min="3078" max="3078" width="15.28515625" style="83" customWidth="1"/>
    <col min="3079" max="3079" width="35.7109375" style="83" customWidth="1"/>
    <col min="3080" max="3080" width="17.7109375" style="83" customWidth="1"/>
    <col min="3081" max="3081" width="15.28515625" style="83" customWidth="1"/>
    <col min="3082" max="3082" width="30.7109375" style="83" customWidth="1"/>
    <col min="3083" max="3328" width="8.7109375" style="83"/>
    <col min="3329" max="3329" width="8.7109375" style="83" customWidth="1"/>
    <col min="3330" max="3330" width="45.7109375" style="83" customWidth="1"/>
    <col min="3331" max="3331" width="15.7109375" style="83" customWidth="1"/>
    <col min="3332" max="3333" width="17.7109375" style="83" customWidth="1"/>
    <col min="3334" max="3334" width="15.28515625" style="83" customWidth="1"/>
    <col min="3335" max="3335" width="35.7109375" style="83" customWidth="1"/>
    <col min="3336" max="3336" width="17.7109375" style="83" customWidth="1"/>
    <col min="3337" max="3337" width="15.28515625" style="83" customWidth="1"/>
    <col min="3338" max="3338" width="30.7109375" style="83" customWidth="1"/>
    <col min="3339" max="3584" width="8.7109375" style="83"/>
    <col min="3585" max="3585" width="8.7109375" style="83" customWidth="1"/>
    <col min="3586" max="3586" width="45.7109375" style="83" customWidth="1"/>
    <col min="3587" max="3587" width="15.7109375" style="83" customWidth="1"/>
    <col min="3588" max="3589" width="17.7109375" style="83" customWidth="1"/>
    <col min="3590" max="3590" width="15.28515625" style="83" customWidth="1"/>
    <col min="3591" max="3591" width="35.7109375" style="83" customWidth="1"/>
    <col min="3592" max="3592" width="17.7109375" style="83" customWidth="1"/>
    <col min="3593" max="3593" width="15.28515625" style="83" customWidth="1"/>
    <col min="3594" max="3594" width="30.7109375" style="83" customWidth="1"/>
    <col min="3595" max="3840" width="8.7109375" style="83"/>
    <col min="3841" max="3841" width="8.7109375" style="83" customWidth="1"/>
    <col min="3842" max="3842" width="45.7109375" style="83" customWidth="1"/>
    <col min="3843" max="3843" width="15.7109375" style="83" customWidth="1"/>
    <col min="3844" max="3845" width="17.7109375" style="83" customWidth="1"/>
    <col min="3846" max="3846" width="15.28515625" style="83" customWidth="1"/>
    <col min="3847" max="3847" width="35.7109375" style="83" customWidth="1"/>
    <col min="3848" max="3848" width="17.7109375" style="83" customWidth="1"/>
    <col min="3849" max="3849" width="15.28515625" style="83" customWidth="1"/>
    <col min="3850" max="3850" width="30.7109375" style="83" customWidth="1"/>
    <col min="3851" max="4096" width="8.7109375" style="83"/>
    <col min="4097" max="4097" width="8.7109375" style="83" customWidth="1"/>
    <col min="4098" max="4098" width="45.7109375" style="83" customWidth="1"/>
    <col min="4099" max="4099" width="15.7109375" style="83" customWidth="1"/>
    <col min="4100" max="4101" width="17.7109375" style="83" customWidth="1"/>
    <col min="4102" max="4102" width="15.28515625" style="83" customWidth="1"/>
    <col min="4103" max="4103" width="35.7109375" style="83" customWidth="1"/>
    <col min="4104" max="4104" width="17.7109375" style="83" customWidth="1"/>
    <col min="4105" max="4105" width="15.28515625" style="83" customWidth="1"/>
    <col min="4106" max="4106" width="30.7109375" style="83" customWidth="1"/>
    <col min="4107" max="4352" width="8.7109375" style="83"/>
    <col min="4353" max="4353" width="8.7109375" style="83" customWidth="1"/>
    <col min="4354" max="4354" width="45.7109375" style="83" customWidth="1"/>
    <col min="4355" max="4355" width="15.7109375" style="83" customWidth="1"/>
    <col min="4356" max="4357" width="17.7109375" style="83" customWidth="1"/>
    <col min="4358" max="4358" width="15.28515625" style="83" customWidth="1"/>
    <col min="4359" max="4359" width="35.7109375" style="83" customWidth="1"/>
    <col min="4360" max="4360" width="17.7109375" style="83" customWidth="1"/>
    <col min="4361" max="4361" width="15.28515625" style="83" customWidth="1"/>
    <col min="4362" max="4362" width="30.7109375" style="83" customWidth="1"/>
    <col min="4363" max="4608" width="8.7109375" style="83"/>
    <col min="4609" max="4609" width="8.7109375" style="83" customWidth="1"/>
    <col min="4610" max="4610" width="45.7109375" style="83" customWidth="1"/>
    <col min="4611" max="4611" width="15.7109375" style="83" customWidth="1"/>
    <col min="4612" max="4613" width="17.7109375" style="83" customWidth="1"/>
    <col min="4614" max="4614" width="15.28515625" style="83" customWidth="1"/>
    <col min="4615" max="4615" width="35.7109375" style="83" customWidth="1"/>
    <col min="4616" max="4616" width="17.7109375" style="83" customWidth="1"/>
    <col min="4617" max="4617" width="15.28515625" style="83" customWidth="1"/>
    <col min="4618" max="4618" width="30.7109375" style="83" customWidth="1"/>
    <col min="4619" max="4864" width="8.7109375" style="83"/>
    <col min="4865" max="4865" width="8.7109375" style="83" customWidth="1"/>
    <col min="4866" max="4866" width="45.7109375" style="83" customWidth="1"/>
    <col min="4867" max="4867" width="15.7109375" style="83" customWidth="1"/>
    <col min="4868" max="4869" width="17.7109375" style="83" customWidth="1"/>
    <col min="4870" max="4870" width="15.28515625" style="83" customWidth="1"/>
    <col min="4871" max="4871" width="35.7109375" style="83" customWidth="1"/>
    <col min="4872" max="4872" width="17.7109375" style="83" customWidth="1"/>
    <col min="4873" max="4873" width="15.28515625" style="83" customWidth="1"/>
    <col min="4874" max="4874" width="30.7109375" style="83" customWidth="1"/>
    <col min="4875" max="5120" width="8.7109375" style="83"/>
    <col min="5121" max="5121" width="8.7109375" style="83" customWidth="1"/>
    <col min="5122" max="5122" width="45.7109375" style="83" customWidth="1"/>
    <col min="5123" max="5123" width="15.7109375" style="83" customWidth="1"/>
    <col min="5124" max="5125" width="17.7109375" style="83" customWidth="1"/>
    <col min="5126" max="5126" width="15.28515625" style="83" customWidth="1"/>
    <col min="5127" max="5127" width="35.7109375" style="83" customWidth="1"/>
    <col min="5128" max="5128" width="17.7109375" style="83" customWidth="1"/>
    <col min="5129" max="5129" width="15.28515625" style="83" customWidth="1"/>
    <col min="5130" max="5130" width="30.7109375" style="83" customWidth="1"/>
    <col min="5131" max="5376" width="8.7109375" style="83"/>
    <col min="5377" max="5377" width="8.7109375" style="83" customWidth="1"/>
    <col min="5378" max="5378" width="45.7109375" style="83" customWidth="1"/>
    <col min="5379" max="5379" width="15.7109375" style="83" customWidth="1"/>
    <col min="5380" max="5381" width="17.7109375" style="83" customWidth="1"/>
    <col min="5382" max="5382" width="15.28515625" style="83" customWidth="1"/>
    <col min="5383" max="5383" width="35.7109375" style="83" customWidth="1"/>
    <col min="5384" max="5384" width="17.7109375" style="83" customWidth="1"/>
    <col min="5385" max="5385" width="15.28515625" style="83" customWidth="1"/>
    <col min="5386" max="5386" width="30.7109375" style="83" customWidth="1"/>
    <col min="5387" max="5632" width="8.7109375" style="83"/>
    <col min="5633" max="5633" width="8.7109375" style="83" customWidth="1"/>
    <col min="5634" max="5634" width="45.7109375" style="83" customWidth="1"/>
    <col min="5635" max="5635" width="15.7109375" style="83" customWidth="1"/>
    <col min="5636" max="5637" width="17.7109375" style="83" customWidth="1"/>
    <col min="5638" max="5638" width="15.28515625" style="83" customWidth="1"/>
    <col min="5639" max="5639" width="35.7109375" style="83" customWidth="1"/>
    <col min="5640" max="5640" width="17.7109375" style="83" customWidth="1"/>
    <col min="5641" max="5641" width="15.28515625" style="83" customWidth="1"/>
    <col min="5642" max="5642" width="30.7109375" style="83" customWidth="1"/>
    <col min="5643" max="5888" width="8.7109375" style="83"/>
    <col min="5889" max="5889" width="8.7109375" style="83" customWidth="1"/>
    <col min="5890" max="5890" width="45.7109375" style="83" customWidth="1"/>
    <col min="5891" max="5891" width="15.7109375" style="83" customWidth="1"/>
    <col min="5892" max="5893" width="17.7109375" style="83" customWidth="1"/>
    <col min="5894" max="5894" width="15.28515625" style="83" customWidth="1"/>
    <col min="5895" max="5895" width="35.7109375" style="83" customWidth="1"/>
    <col min="5896" max="5896" width="17.7109375" style="83" customWidth="1"/>
    <col min="5897" max="5897" width="15.28515625" style="83" customWidth="1"/>
    <col min="5898" max="5898" width="30.7109375" style="83" customWidth="1"/>
    <col min="5899" max="6144" width="8.7109375" style="83"/>
    <col min="6145" max="6145" width="8.7109375" style="83" customWidth="1"/>
    <col min="6146" max="6146" width="45.7109375" style="83" customWidth="1"/>
    <col min="6147" max="6147" width="15.7109375" style="83" customWidth="1"/>
    <col min="6148" max="6149" width="17.7109375" style="83" customWidth="1"/>
    <col min="6150" max="6150" width="15.28515625" style="83" customWidth="1"/>
    <col min="6151" max="6151" width="35.7109375" style="83" customWidth="1"/>
    <col min="6152" max="6152" width="17.7109375" style="83" customWidth="1"/>
    <col min="6153" max="6153" width="15.28515625" style="83" customWidth="1"/>
    <col min="6154" max="6154" width="30.7109375" style="83" customWidth="1"/>
    <col min="6155" max="6400" width="8.7109375" style="83"/>
    <col min="6401" max="6401" width="8.7109375" style="83" customWidth="1"/>
    <col min="6402" max="6402" width="45.7109375" style="83" customWidth="1"/>
    <col min="6403" max="6403" width="15.7109375" style="83" customWidth="1"/>
    <col min="6404" max="6405" width="17.7109375" style="83" customWidth="1"/>
    <col min="6406" max="6406" width="15.28515625" style="83" customWidth="1"/>
    <col min="6407" max="6407" width="35.7109375" style="83" customWidth="1"/>
    <col min="6408" max="6408" width="17.7109375" style="83" customWidth="1"/>
    <col min="6409" max="6409" width="15.28515625" style="83" customWidth="1"/>
    <col min="6410" max="6410" width="30.7109375" style="83" customWidth="1"/>
    <col min="6411" max="6656" width="8.7109375" style="83"/>
    <col min="6657" max="6657" width="8.7109375" style="83" customWidth="1"/>
    <col min="6658" max="6658" width="45.7109375" style="83" customWidth="1"/>
    <col min="6659" max="6659" width="15.7109375" style="83" customWidth="1"/>
    <col min="6660" max="6661" width="17.7109375" style="83" customWidth="1"/>
    <col min="6662" max="6662" width="15.28515625" style="83" customWidth="1"/>
    <col min="6663" max="6663" width="35.7109375" style="83" customWidth="1"/>
    <col min="6664" max="6664" width="17.7109375" style="83" customWidth="1"/>
    <col min="6665" max="6665" width="15.28515625" style="83" customWidth="1"/>
    <col min="6666" max="6666" width="30.7109375" style="83" customWidth="1"/>
    <col min="6667" max="6912" width="8.7109375" style="83"/>
    <col min="6913" max="6913" width="8.7109375" style="83" customWidth="1"/>
    <col min="6914" max="6914" width="45.7109375" style="83" customWidth="1"/>
    <col min="6915" max="6915" width="15.7109375" style="83" customWidth="1"/>
    <col min="6916" max="6917" width="17.7109375" style="83" customWidth="1"/>
    <col min="6918" max="6918" width="15.28515625" style="83" customWidth="1"/>
    <col min="6919" max="6919" width="35.7109375" style="83" customWidth="1"/>
    <col min="6920" max="6920" width="17.7109375" style="83" customWidth="1"/>
    <col min="6921" max="6921" width="15.28515625" style="83" customWidth="1"/>
    <col min="6922" max="6922" width="30.7109375" style="83" customWidth="1"/>
    <col min="6923" max="7168" width="8.7109375" style="83"/>
    <col min="7169" max="7169" width="8.7109375" style="83" customWidth="1"/>
    <col min="7170" max="7170" width="45.7109375" style="83" customWidth="1"/>
    <col min="7171" max="7171" width="15.7109375" style="83" customWidth="1"/>
    <col min="7172" max="7173" width="17.7109375" style="83" customWidth="1"/>
    <col min="7174" max="7174" width="15.28515625" style="83" customWidth="1"/>
    <col min="7175" max="7175" width="35.7109375" style="83" customWidth="1"/>
    <col min="7176" max="7176" width="17.7109375" style="83" customWidth="1"/>
    <col min="7177" max="7177" width="15.28515625" style="83" customWidth="1"/>
    <col min="7178" max="7178" width="30.7109375" style="83" customWidth="1"/>
    <col min="7179" max="7424" width="8.7109375" style="83"/>
    <col min="7425" max="7425" width="8.7109375" style="83" customWidth="1"/>
    <col min="7426" max="7426" width="45.7109375" style="83" customWidth="1"/>
    <col min="7427" max="7427" width="15.7109375" style="83" customWidth="1"/>
    <col min="7428" max="7429" width="17.7109375" style="83" customWidth="1"/>
    <col min="7430" max="7430" width="15.28515625" style="83" customWidth="1"/>
    <col min="7431" max="7431" width="35.7109375" style="83" customWidth="1"/>
    <col min="7432" max="7432" width="17.7109375" style="83" customWidth="1"/>
    <col min="7433" max="7433" width="15.28515625" style="83" customWidth="1"/>
    <col min="7434" max="7434" width="30.7109375" style="83" customWidth="1"/>
    <col min="7435" max="7680" width="8.7109375" style="83"/>
    <col min="7681" max="7681" width="8.7109375" style="83" customWidth="1"/>
    <col min="7682" max="7682" width="45.7109375" style="83" customWidth="1"/>
    <col min="7683" max="7683" width="15.7109375" style="83" customWidth="1"/>
    <col min="7684" max="7685" width="17.7109375" style="83" customWidth="1"/>
    <col min="7686" max="7686" width="15.28515625" style="83" customWidth="1"/>
    <col min="7687" max="7687" width="35.7109375" style="83" customWidth="1"/>
    <col min="7688" max="7688" width="17.7109375" style="83" customWidth="1"/>
    <col min="7689" max="7689" width="15.28515625" style="83" customWidth="1"/>
    <col min="7690" max="7690" width="30.7109375" style="83" customWidth="1"/>
    <col min="7691" max="7936" width="8.7109375" style="83"/>
    <col min="7937" max="7937" width="8.7109375" style="83" customWidth="1"/>
    <col min="7938" max="7938" width="45.7109375" style="83" customWidth="1"/>
    <col min="7939" max="7939" width="15.7109375" style="83" customWidth="1"/>
    <col min="7940" max="7941" width="17.7109375" style="83" customWidth="1"/>
    <col min="7942" max="7942" width="15.28515625" style="83" customWidth="1"/>
    <col min="7943" max="7943" width="35.7109375" style="83" customWidth="1"/>
    <col min="7944" max="7944" width="17.7109375" style="83" customWidth="1"/>
    <col min="7945" max="7945" width="15.28515625" style="83" customWidth="1"/>
    <col min="7946" max="7946" width="30.7109375" style="83" customWidth="1"/>
    <col min="7947" max="8192" width="8.7109375" style="83"/>
    <col min="8193" max="8193" width="8.7109375" style="83" customWidth="1"/>
    <col min="8194" max="8194" width="45.7109375" style="83" customWidth="1"/>
    <col min="8195" max="8195" width="15.7109375" style="83" customWidth="1"/>
    <col min="8196" max="8197" width="17.7109375" style="83" customWidth="1"/>
    <col min="8198" max="8198" width="15.28515625" style="83" customWidth="1"/>
    <col min="8199" max="8199" width="35.7109375" style="83" customWidth="1"/>
    <col min="8200" max="8200" width="17.7109375" style="83" customWidth="1"/>
    <col min="8201" max="8201" width="15.28515625" style="83" customWidth="1"/>
    <col min="8202" max="8202" width="30.7109375" style="83" customWidth="1"/>
    <col min="8203" max="8448" width="8.7109375" style="83"/>
    <col min="8449" max="8449" width="8.7109375" style="83" customWidth="1"/>
    <col min="8450" max="8450" width="45.7109375" style="83" customWidth="1"/>
    <col min="8451" max="8451" width="15.7109375" style="83" customWidth="1"/>
    <col min="8452" max="8453" width="17.7109375" style="83" customWidth="1"/>
    <col min="8454" max="8454" width="15.28515625" style="83" customWidth="1"/>
    <col min="8455" max="8455" width="35.7109375" style="83" customWidth="1"/>
    <col min="8456" max="8456" width="17.7109375" style="83" customWidth="1"/>
    <col min="8457" max="8457" width="15.28515625" style="83" customWidth="1"/>
    <col min="8458" max="8458" width="30.7109375" style="83" customWidth="1"/>
    <col min="8459" max="8704" width="8.7109375" style="83"/>
    <col min="8705" max="8705" width="8.7109375" style="83" customWidth="1"/>
    <col min="8706" max="8706" width="45.7109375" style="83" customWidth="1"/>
    <col min="8707" max="8707" width="15.7109375" style="83" customWidth="1"/>
    <col min="8708" max="8709" width="17.7109375" style="83" customWidth="1"/>
    <col min="8710" max="8710" width="15.28515625" style="83" customWidth="1"/>
    <col min="8711" max="8711" width="35.7109375" style="83" customWidth="1"/>
    <col min="8712" max="8712" width="17.7109375" style="83" customWidth="1"/>
    <col min="8713" max="8713" width="15.28515625" style="83" customWidth="1"/>
    <col min="8714" max="8714" width="30.7109375" style="83" customWidth="1"/>
    <col min="8715" max="8960" width="8.7109375" style="83"/>
    <col min="8961" max="8961" width="8.7109375" style="83" customWidth="1"/>
    <col min="8962" max="8962" width="45.7109375" style="83" customWidth="1"/>
    <col min="8963" max="8963" width="15.7109375" style="83" customWidth="1"/>
    <col min="8964" max="8965" width="17.7109375" style="83" customWidth="1"/>
    <col min="8966" max="8966" width="15.28515625" style="83" customWidth="1"/>
    <col min="8967" max="8967" width="35.7109375" style="83" customWidth="1"/>
    <col min="8968" max="8968" width="17.7109375" style="83" customWidth="1"/>
    <col min="8969" max="8969" width="15.28515625" style="83" customWidth="1"/>
    <col min="8970" max="8970" width="30.7109375" style="83" customWidth="1"/>
    <col min="8971" max="9216" width="8.7109375" style="83"/>
    <col min="9217" max="9217" width="8.7109375" style="83" customWidth="1"/>
    <col min="9218" max="9218" width="45.7109375" style="83" customWidth="1"/>
    <col min="9219" max="9219" width="15.7109375" style="83" customWidth="1"/>
    <col min="9220" max="9221" width="17.7109375" style="83" customWidth="1"/>
    <col min="9222" max="9222" width="15.28515625" style="83" customWidth="1"/>
    <col min="9223" max="9223" width="35.7109375" style="83" customWidth="1"/>
    <col min="9224" max="9224" width="17.7109375" style="83" customWidth="1"/>
    <col min="9225" max="9225" width="15.28515625" style="83" customWidth="1"/>
    <col min="9226" max="9226" width="30.7109375" style="83" customWidth="1"/>
    <col min="9227" max="9472" width="8.7109375" style="83"/>
    <col min="9473" max="9473" width="8.7109375" style="83" customWidth="1"/>
    <col min="9474" max="9474" width="45.7109375" style="83" customWidth="1"/>
    <col min="9475" max="9475" width="15.7109375" style="83" customWidth="1"/>
    <col min="9476" max="9477" width="17.7109375" style="83" customWidth="1"/>
    <col min="9478" max="9478" width="15.28515625" style="83" customWidth="1"/>
    <col min="9479" max="9479" width="35.7109375" style="83" customWidth="1"/>
    <col min="9480" max="9480" width="17.7109375" style="83" customWidth="1"/>
    <col min="9481" max="9481" width="15.28515625" style="83" customWidth="1"/>
    <col min="9482" max="9482" width="30.7109375" style="83" customWidth="1"/>
    <col min="9483" max="9728" width="8.7109375" style="83"/>
    <col min="9729" max="9729" width="8.7109375" style="83" customWidth="1"/>
    <col min="9730" max="9730" width="45.7109375" style="83" customWidth="1"/>
    <col min="9731" max="9731" width="15.7109375" style="83" customWidth="1"/>
    <col min="9732" max="9733" width="17.7109375" style="83" customWidth="1"/>
    <col min="9734" max="9734" width="15.28515625" style="83" customWidth="1"/>
    <col min="9735" max="9735" width="35.7109375" style="83" customWidth="1"/>
    <col min="9736" max="9736" width="17.7109375" style="83" customWidth="1"/>
    <col min="9737" max="9737" width="15.28515625" style="83" customWidth="1"/>
    <col min="9738" max="9738" width="30.7109375" style="83" customWidth="1"/>
    <col min="9739" max="9984" width="8.7109375" style="83"/>
    <col min="9985" max="9985" width="8.7109375" style="83" customWidth="1"/>
    <col min="9986" max="9986" width="45.7109375" style="83" customWidth="1"/>
    <col min="9987" max="9987" width="15.7109375" style="83" customWidth="1"/>
    <col min="9988" max="9989" width="17.7109375" style="83" customWidth="1"/>
    <col min="9990" max="9990" width="15.28515625" style="83" customWidth="1"/>
    <col min="9991" max="9991" width="35.7109375" style="83" customWidth="1"/>
    <col min="9992" max="9992" width="17.7109375" style="83" customWidth="1"/>
    <col min="9993" max="9993" width="15.28515625" style="83" customWidth="1"/>
    <col min="9994" max="9994" width="30.7109375" style="83" customWidth="1"/>
    <col min="9995" max="10240" width="8.7109375" style="83"/>
    <col min="10241" max="10241" width="8.7109375" style="83" customWidth="1"/>
    <col min="10242" max="10242" width="45.7109375" style="83" customWidth="1"/>
    <col min="10243" max="10243" width="15.7109375" style="83" customWidth="1"/>
    <col min="10244" max="10245" width="17.7109375" style="83" customWidth="1"/>
    <col min="10246" max="10246" width="15.28515625" style="83" customWidth="1"/>
    <col min="10247" max="10247" width="35.7109375" style="83" customWidth="1"/>
    <col min="10248" max="10248" width="17.7109375" style="83" customWidth="1"/>
    <col min="10249" max="10249" width="15.28515625" style="83" customWidth="1"/>
    <col min="10250" max="10250" width="30.7109375" style="83" customWidth="1"/>
    <col min="10251" max="10496" width="8.7109375" style="83"/>
    <col min="10497" max="10497" width="8.7109375" style="83" customWidth="1"/>
    <col min="10498" max="10498" width="45.7109375" style="83" customWidth="1"/>
    <col min="10499" max="10499" width="15.7109375" style="83" customWidth="1"/>
    <col min="10500" max="10501" width="17.7109375" style="83" customWidth="1"/>
    <col min="10502" max="10502" width="15.28515625" style="83" customWidth="1"/>
    <col min="10503" max="10503" width="35.7109375" style="83" customWidth="1"/>
    <col min="10504" max="10504" width="17.7109375" style="83" customWidth="1"/>
    <col min="10505" max="10505" width="15.28515625" style="83" customWidth="1"/>
    <col min="10506" max="10506" width="30.7109375" style="83" customWidth="1"/>
    <col min="10507" max="10752" width="8.7109375" style="83"/>
    <col min="10753" max="10753" width="8.7109375" style="83" customWidth="1"/>
    <col min="10754" max="10754" width="45.7109375" style="83" customWidth="1"/>
    <col min="10755" max="10755" width="15.7109375" style="83" customWidth="1"/>
    <col min="10756" max="10757" width="17.7109375" style="83" customWidth="1"/>
    <col min="10758" max="10758" width="15.28515625" style="83" customWidth="1"/>
    <col min="10759" max="10759" width="35.7109375" style="83" customWidth="1"/>
    <col min="10760" max="10760" width="17.7109375" style="83" customWidth="1"/>
    <col min="10761" max="10761" width="15.28515625" style="83" customWidth="1"/>
    <col min="10762" max="10762" width="30.7109375" style="83" customWidth="1"/>
    <col min="10763" max="11008" width="8.7109375" style="83"/>
    <col min="11009" max="11009" width="8.7109375" style="83" customWidth="1"/>
    <col min="11010" max="11010" width="45.7109375" style="83" customWidth="1"/>
    <col min="11011" max="11011" width="15.7109375" style="83" customWidth="1"/>
    <col min="11012" max="11013" width="17.7109375" style="83" customWidth="1"/>
    <col min="11014" max="11014" width="15.28515625" style="83" customWidth="1"/>
    <col min="11015" max="11015" width="35.7109375" style="83" customWidth="1"/>
    <col min="11016" max="11016" width="17.7109375" style="83" customWidth="1"/>
    <col min="11017" max="11017" width="15.28515625" style="83" customWidth="1"/>
    <col min="11018" max="11018" width="30.7109375" style="83" customWidth="1"/>
    <col min="11019" max="11264" width="8.7109375" style="83"/>
    <col min="11265" max="11265" width="8.7109375" style="83" customWidth="1"/>
    <col min="11266" max="11266" width="45.7109375" style="83" customWidth="1"/>
    <col min="11267" max="11267" width="15.7109375" style="83" customWidth="1"/>
    <col min="11268" max="11269" width="17.7109375" style="83" customWidth="1"/>
    <col min="11270" max="11270" width="15.28515625" style="83" customWidth="1"/>
    <col min="11271" max="11271" width="35.7109375" style="83" customWidth="1"/>
    <col min="11272" max="11272" width="17.7109375" style="83" customWidth="1"/>
    <col min="11273" max="11273" width="15.28515625" style="83" customWidth="1"/>
    <col min="11274" max="11274" width="30.7109375" style="83" customWidth="1"/>
    <col min="11275" max="11520" width="8.7109375" style="83"/>
    <col min="11521" max="11521" width="8.7109375" style="83" customWidth="1"/>
    <col min="11522" max="11522" width="45.7109375" style="83" customWidth="1"/>
    <col min="11523" max="11523" width="15.7109375" style="83" customWidth="1"/>
    <col min="11524" max="11525" width="17.7109375" style="83" customWidth="1"/>
    <col min="11526" max="11526" width="15.28515625" style="83" customWidth="1"/>
    <col min="11527" max="11527" width="35.7109375" style="83" customWidth="1"/>
    <col min="11528" max="11528" width="17.7109375" style="83" customWidth="1"/>
    <col min="11529" max="11529" width="15.28515625" style="83" customWidth="1"/>
    <col min="11530" max="11530" width="30.7109375" style="83" customWidth="1"/>
    <col min="11531" max="11776" width="8.7109375" style="83"/>
    <col min="11777" max="11777" width="8.7109375" style="83" customWidth="1"/>
    <col min="11778" max="11778" width="45.7109375" style="83" customWidth="1"/>
    <col min="11779" max="11779" width="15.7109375" style="83" customWidth="1"/>
    <col min="11780" max="11781" width="17.7109375" style="83" customWidth="1"/>
    <col min="11782" max="11782" width="15.28515625" style="83" customWidth="1"/>
    <col min="11783" max="11783" width="35.7109375" style="83" customWidth="1"/>
    <col min="11784" max="11784" width="17.7109375" style="83" customWidth="1"/>
    <col min="11785" max="11785" width="15.28515625" style="83" customWidth="1"/>
    <col min="11786" max="11786" width="30.7109375" style="83" customWidth="1"/>
    <col min="11787" max="12032" width="8.7109375" style="83"/>
    <col min="12033" max="12033" width="8.7109375" style="83" customWidth="1"/>
    <col min="12034" max="12034" width="45.7109375" style="83" customWidth="1"/>
    <col min="12035" max="12035" width="15.7109375" style="83" customWidth="1"/>
    <col min="12036" max="12037" width="17.7109375" style="83" customWidth="1"/>
    <col min="12038" max="12038" width="15.28515625" style="83" customWidth="1"/>
    <col min="12039" max="12039" width="35.7109375" style="83" customWidth="1"/>
    <col min="12040" max="12040" width="17.7109375" style="83" customWidth="1"/>
    <col min="12041" max="12041" width="15.28515625" style="83" customWidth="1"/>
    <col min="12042" max="12042" width="30.7109375" style="83" customWidth="1"/>
    <col min="12043" max="12288" width="8.7109375" style="83"/>
    <col min="12289" max="12289" width="8.7109375" style="83" customWidth="1"/>
    <col min="12290" max="12290" width="45.7109375" style="83" customWidth="1"/>
    <col min="12291" max="12291" width="15.7109375" style="83" customWidth="1"/>
    <col min="12292" max="12293" width="17.7109375" style="83" customWidth="1"/>
    <col min="12294" max="12294" width="15.28515625" style="83" customWidth="1"/>
    <col min="12295" max="12295" width="35.7109375" style="83" customWidth="1"/>
    <col min="12296" max="12296" width="17.7109375" style="83" customWidth="1"/>
    <col min="12297" max="12297" width="15.28515625" style="83" customWidth="1"/>
    <col min="12298" max="12298" width="30.7109375" style="83" customWidth="1"/>
    <col min="12299" max="12544" width="8.7109375" style="83"/>
    <col min="12545" max="12545" width="8.7109375" style="83" customWidth="1"/>
    <col min="12546" max="12546" width="45.7109375" style="83" customWidth="1"/>
    <col min="12547" max="12547" width="15.7109375" style="83" customWidth="1"/>
    <col min="12548" max="12549" width="17.7109375" style="83" customWidth="1"/>
    <col min="12550" max="12550" width="15.28515625" style="83" customWidth="1"/>
    <col min="12551" max="12551" width="35.7109375" style="83" customWidth="1"/>
    <col min="12552" max="12552" width="17.7109375" style="83" customWidth="1"/>
    <col min="12553" max="12553" width="15.28515625" style="83" customWidth="1"/>
    <col min="12554" max="12554" width="30.7109375" style="83" customWidth="1"/>
    <col min="12555" max="12800" width="8.7109375" style="83"/>
    <col min="12801" max="12801" width="8.7109375" style="83" customWidth="1"/>
    <col min="12802" max="12802" width="45.7109375" style="83" customWidth="1"/>
    <col min="12803" max="12803" width="15.7109375" style="83" customWidth="1"/>
    <col min="12804" max="12805" width="17.7109375" style="83" customWidth="1"/>
    <col min="12806" max="12806" width="15.28515625" style="83" customWidth="1"/>
    <col min="12807" max="12807" width="35.7109375" style="83" customWidth="1"/>
    <col min="12808" max="12808" width="17.7109375" style="83" customWidth="1"/>
    <col min="12809" max="12809" width="15.28515625" style="83" customWidth="1"/>
    <col min="12810" max="12810" width="30.7109375" style="83" customWidth="1"/>
    <col min="12811" max="13056" width="8.7109375" style="83"/>
    <col min="13057" max="13057" width="8.7109375" style="83" customWidth="1"/>
    <col min="13058" max="13058" width="45.7109375" style="83" customWidth="1"/>
    <col min="13059" max="13059" width="15.7109375" style="83" customWidth="1"/>
    <col min="13060" max="13061" width="17.7109375" style="83" customWidth="1"/>
    <col min="13062" max="13062" width="15.28515625" style="83" customWidth="1"/>
    <col min="13063" max="13063" width="35.7109375" style="83" customWidth="1"/>
    <col min="13064" max="13064" width="17.7109375" style="83" customWidth="1"/>
    <col min="13065" max="13065" width="15.28515625" style="83" customWidth="1"/>
    <col min="13066" max="13066" width="30.7109375" style="83" customWidth="1"/>
    <col min="13067" max="13312" width="8.7109375" style="83"/>
    <col min="13313" max="13313" width="8.7109375" style="83" customWidth="1"/>
    <col min="13314" max="13314" width="45.7109375" style="83" customWidth="1"/>
    <col min="13315" max="13315" width="15.7109375" style="83" customWidth="1"/>
    <col min="13316" max="13317" width="17.7109375" style="83" customWidth="1"/>
    <col min="13318" max="13318" width="15.28515625" style="83" customWidth="1"/>
    <col min="13319" max="13319" width="35.7109375" style="83" customWidth="1"/>
    <col min="13320" max="13320" width="17.7109375" style="83" customWidth="1"/>
    <col min="13321" max="13321" width="15.28515625" style="83" customWidth="1"/>
    <col min="13322" max="13322" width="30.7109375" style="83" customWidth="1"/>
    <col min="13323" max="13568" width="8.7109375" style="83"/>
    <col min="13569" max="13569" width="8.7109375" style="83" customWidth="1"/>
    <col min="13570" max="13570" width="45.7109375" style="83" customWidth="1"/>
    <col min="13571" max="13571" width="15.7109375" style="83" customWidth="1"/>
    <col min="13572" max="13573" width="17.7109375" style="83" customWidth="1"/>
    <col min="13574" max="13574" width="15.28515625" style="83" customWidth="1"/>
    <col min="13575" max="13575" width="35.7109375" style="83" customWidth="1"/>
    <col min="13576" max="13576" width="17.7109375" style="83" customWidth="1"/>
    <col min="13577" max="13577" width="15.28515625" style="83" customWidth="1"/>
    <col min="13578" max="13578" width="30.7109375" style="83" customWidth="1"/>
    <col min="13579" max="13824" width="8.7109375" style="83"/>
    <col min="13825" max="13825" width="8.7109375" style="83" customWidth="1"/>
    <col min="13826" max="13826" width="45.7109375" style="83" customWidth="1"/>
    <col min="13827" max="13827" width="15.7109375" style="83" customWidth="1"/>
    <col min="13828" max="13829" width="17.7109375" style="83" customWidth="1"/>
    <col min="13830" max="13830" width="15.28515625" style="83" customWidth="1"/>
    <col min="13831" max="13831" width="35.7109375" style="83" customWidth="1"/>
    <col min="13832" max="13832" width="17.7109375" style="83" customWidth="1"/>
    <col min="13833" max="13833" width="15.28515625" style="83" customWidth="1"/>
    <col min="13834" max="13834" width="30.7109375" style="83" customWidth="1"/>
    <col min="13835" max="14080" width="8.7109375" style="83"/>
    <col min="14081" max="14081" width="8.7109375" style="83" customWidth="1"/>
    <col min="14082" max="14082" width="45.7109375" style="83" customWidth="1"/>
    <col min="14083" max="14083" width="15.7109375" style="83" customWidth="1"/>
    <col min="14084" max="14085" width="17.7109375" style="83" customWidth="1"/>
    <col min="14086" max="14086" width="15.28515625" style="83" customWidth="1"/>
    <col min="14087" max="14087" width="35.7109375" style="83" customWidth="1"/>
    <col min="14088" max="14088" width="17.7109375" style="83" customWidth="1"/>
    <col min="14089" max="14089" width="15.28515625" style="83" customWidth="1"/>
    <col min="14090" max="14090" width="30.7109375" style="83" customWidth="1"/>
    <col min="14091" max="14336" width="8.7109375" style="83"/>
    <col min="14337" max="14337" width="8.7109375" style="83" customWidth="1"/>
    <col min="14338" max="14338" width="45.7109375" style="83" customWidth="1"/>
    <col min="14339" max="14339" width="15.7109375" style="83" customWidth="1"/>
    <col min="14340" max="14341" width="17.7109375" style="83" customWidth="1"/>
    <col min="14342" max="14342" width="15.28515625" style="83" customWidth="1"/>
    <col min="14343" max="14343" width="35.7109375" style="83" customWidth="1"/>
    <col min="14344" max="14344" width="17.7109375" style="83" customWidth="1"/>
    <col min="14345" max="14345" width="15.28515625" style="83" customWidth="1"/>
    <col min="14346" max="14346" width="30.7109375" style="83" customWidth="1"/>
    <col min="14347" max="14592" width="8.7109375" style="83"/>
    <col min="14593" max="14593" width="8.7109375" style="83" customWidth="1"/>
    <col min="14594" max="14594" width="45.7109375" style="83" customWidth="1"/>
    <col min="14595" max="14595" width="15.7109375" style="83" customWidth="1"/>
    <col min="14596" max="14597" width="17.7109375" style="83" customWidth="1"/>
    <col min="14598" max="14598" width="15.28515625" style="83" customWidth="1"/>
    <col min="14599" max="14599" width="35.7109375" style="83" customWidth="1"/>
    <col min="14600" max="14600" width="17.7109375" style="83" customWidth="1"/>
    <col min="14601" max="14601" width="15.28515625" style="83" customWidth="1"/>
    <col min="14602" max="14602" width="30.7109375" style="83" customWidth="1"/>
    <col min="14603" max="14848" width="8.7109375" style="83"/>
    <col min="14849" max="14849" width="8.7109375" style="83" customWidth="1"/>
    <col min="14850" max="14850" width="45.7109375" style="83" customWidth="1"/>
    <col min="14851" max="14851" width="15.7109375" style="83" customWidth="1"/>
    <col min="14852" max="14853" width="17.7109375" style="83" customWidth="1"/>
    <col min="14854" max="14854" width="15.28515625" style="83" customWidth="1"/>
    <col min="14855" max="14855" width="35.7109375" style="83" customWidth="1"/>
    <col min="14856" max="14856" width="17.7109375" style="83" customWidth="1"/>
    <col min="14857" max="14857" width="15.28515625" style="83" customWidth="1"/>
    <col min="14858" max="14858" width="30.7109375" style="83" customWidth="1"/>
    <col min="14859" max="15104" width="8.7109375" style="83"/>
    <col min="15105" max="15105" width="8.7109375" style="83" customWidth="1"/>
    <col min="15106" max="15106" width="45.7109375" style="83" customWidth="1"/>
    <col min="15107" max="15107" width="15.7109375" style="83" customWidth="1"/>
    <col min="15108" max="15109" width="17.7109375" style="83" customWidth="1"/>
    <col min="15110" max="15110" width="15.28515625" style="83" customWidth="1"/>
    <col min="15111" max="15111" width="35.7109375" style="83" customWidth="1"/>
    <col min="15112" max="15112" width="17.7109375" style="83" customWidth="1"/>
    <col min="15113" max="15113" width="15.28515625" style="83" customWidth="1"/>
    <col min="15114" max="15114" width="30.7109375" style="83" customWidth="1"/>
    <col min="15115" max="15360" width="8.7109375" style="83"/>
    <col min="15361" max="15361" width="8.7109375" style="83" customWidth="1"/>
    <col min="15362" max="15362" width="45.7109375" style="83" customWidth="1"/>
    <col min="15363" max="15363" width="15.7109375" style="83" customWidth="1"/>
    <col min="15364" max="15365" width="17.7109375" style="83" customWidth="1"/>
    <col min="15366" max="15366" width="15.28515625" style="83" customWidth="1"/>
    <col min="15367" max="15367" width="35.7109375" style="83" customWidth="1"/>
    <col min="15368" max="15368" width="17.7109375" style="83" customWidth="1"/>
    <col min="15369" max="15369" width="15.28515625" style="83" customWidth="1"/>
    <col min="15370" max="15370" width="30.7109375" style="83" customWidth="1"/>
    <col min="15371" max="15616" width="8.7109375" style="83"/>
    <col min="15617" max="15617" width="8.7109375" style="83" customWidth="1"/>
    <col min="15618" max="15618" width="45.7109375" style="83" customWidth="1"/>
    <col min="15619" max="15619" width="15.7109375" style="83" customWidth="1"/>
    <col min="15620" max="15621" width="17.7109375" style="83" customWidth="1"/>
    <col min="15622" max="15622" width="15.28515625" style="83" customWidth="1"/>
    <col min="15623" max="15623" width="35.7109375" style="83" customWidth="1"/>
    <col min="15624" max="15624" width="17.7109375" style="83" customWidth="1"/>
    <col min="15625" max="15625" width="15.28515625" style="83" customWidth="1"/>
    <col min="15626" max="15626" width="30.7109375" style="83" customWidth="1"/>
    <col min="15627" max="15872" width="8.7109375" style="83"/>
    <col min="15873" max="15873" width="8.7109375" style="83" customWidth="1"/>
    <col min="15874" max="15874" width="45.7109375" style="83" customWidth="1"/>
    <col min="15875" max="15875" width="15.7109375" style="83" customWidth="1"/>
    <col min="15876" max="15877" width="17.7109375" style="83" customWidth="1"/>
    <col min="15878" max="15878" width="15.28515625" style="83" customWidth="1"/>
    <col min="15879" max="15879" width="35.7109375" style="83" customWidth="1"/>
    <col min="15880" max="15880" width="17.7109375" style="83" customWidth="1"/>
    <col min="15881" max="15881" width="15.28515625" style="83" customWidth="1"/>
    <col min="15882" max="15882" width="30.7109375" style="83" customWidth="1"/>
    <col min="15883" max="16128" width="8.7109375" style="83"/>
    <col min="16129" max="16129" width="8.7109375" style="83" customWidth="1"/>
    <col min="16130" max="16130" width="45.7109375" style="83" customWidth="1"/>
    <col min="16131" max="16131" width="15.7109375" style="83" customWidth="1"/>
    <col min="16132" max="16133" width="17.7109375" style="83" customWidth="1"/>
    <col min="16134" max="16134" width="15.28515625" style="83" customWidth="1"/>
    <col min="16135" max="16135" width="35.7109375" style="83" customWidth="1"/>
    <col min="16136" max="16136" width="17.7109375" style="83" customWidth="1"/>
    <col min="16137" max="16137" width="15.28515625" style="83" customWidth="1"/>
    <col min="16138" max="16138" width="30.7109375" style="83" customWidth="1"/>
    <col min="16139" max="16384" width="8.7109375" style="83"/>
  </cols>
  <sheetData>
    <row r="1" spans="1:10" ht="18.75" x14ac:dyDescent="0.3">
      <c r="J1" s="1750" t="s">
        <v>2419</v>
      </c>
    </row>
    <row r="2" spans="1:10" ht="27" customHeight="1" x14ac:dyDescent="0.25">
      <c r="A2" s="2359" t="s">
        <v>2215</v>
      </c>
      <c r="B2" s="2359"/>
      <c r="C2" s="2359"/>
      <c r="D2" s="2359"/>
      <c r="E2" s="2359"/>
      <c r="F2" s="2359"/>
      <c r="G2" s="2359"/>
      <c r="H2" s="2359"/>
      <c r="I2" s="2359"/>
      <c r="J2" s="2359"/>
    </row>
    <row r="3" spans="1:10" ht="18.75" customHeight="1" x14ac:dyDescent="0.25">
      <c r="A3" s="2359" t="s">
        <v>73</v>
      </c>
      <c r="B3" s="2359"/>
      <c r="C3" s="2359"/>
      <c r="D3" s="2359"/>
      <c r="E3" s="2359"/>
      <c r="F3" s="2359"/>
      <c r="G3" s="2359"/>
      <c r="H3" s="2359"/>
      <c r="I3" s="2359"/>
      <c r="J3" s="2359"/>
    </row>
    <row r="4" spans="1:10" ht="22.5" customHeight="1" x14ac:dyDescent="0.25">
      <c r="A4" s="2359" t="s">
        <v>250</v>
      </c>
      <c r="B4" s="2359"/>
      <c r="C4" s="2359"/>
      <c r="D4" s="2359"/>
      <c r="E4" s="2359"/>
      <c r="F4" s="2359"/>
      <c r="G4" s="2359"/>
      <c r="H4" s="2359"/>
      <c r="I4" s="2359"/>
      <c r="J4" s="2359"/>
    </row>
    <row r="5" spans="1:10" ht="18.75" x14ac:dyDescent="0.25">
      <c r="A5" s="2325" t="s">
        <v>1634</v>
      </c>
      <c r="B5" s="2325"/>
      <c r="C5" s="2325"/>
      <c r="D5" s="2325"/>
      <c r="E5" s="2325"/>
      <c r="F5" s="2325"/>
      <c r="G5" s="2325"/>
      <c r="H5" s="2325"/>
      <c r="I5" s="2325"/>
      <c r="J5" s="2325"/>
    </row>
    <row r="6" spans="1:10" ht="117" customHeight="1" x14ac:dyDescent="0.25">
      <c r="A6" s="1188" t="s">
        <v>1</v>
      </c>
      <c r="B6" s="1189" t="s">
        <v>2</v>
      </c>
      <c r="C6" s="1189" t="s">
        <v>3</v>
      </c>
      <c r="D6" s="1263" t="s">
        <v>1225</v>
      </c>
      <c r="E6" s="1191" t="s">
        <v>1636</v>
      </c>
      <c r="F6" s="1191" t="s">
        <v>4</v>
      </c>
      <c r="G6" s="1419" t="s">
        <v>5</v>
      </c>
      <c r="H6" s="1189" t="s">
        <v>1637</v>
      </c>
      <c r="I6" s="1189" t="s">
        <v>6</v>
      </c>
      <c r="J6" s="1419" t="s">
        <v>7</v>
      </c>
    </row>
    <row r="7" spans="1:10" ht="18.75" x14ac:dyDescent="0.25">
      <c r="A7" s="1188" t="s">
        <v>8</v>
      </c>
      <c r="B7" s="1189">
        <v>2</v>
      </c>
      <c r="C7" s="1189">
        <v>3</v>
      </c>
      <c r="D7" s="1189">
        <v>4</v>
      </c>
      <c r="E7" s="1189">
        <v>5</v>
      </c>
      <c r="F7" s="1189">
        <v>6</v>
      </c>
      <c r="G7" s="1189">
        <v>7</v>
      </c>
      <c r="H7" s="1189">
        <v>8</v>
      </c>
      <c r="I7" s="1189">
        <v>9</v>
      </c>
      <c r="J7" s="1189">
        <v>10</v>
      </c>
    </row>
    <row r="8" spans="1:10" ht="18.75" x14ac:dyDescent="0.25">
      <c r="A8" s="1410"/>
      <c r="B8" s="3223" t="s">
        <v>1626</v>
      </c>
      <c r="C8" s="3223"/>
      <c r="D8" s="3223"/>
      <c r="E8" s="3223"/>
      <c r="F8" s="3223"/>
      <c r="G8" s="3223"/>
      <c r="H8" s="3223"/>
      <c r="I8" s="3223"/>
      <c r="J8" s="3223"/>
    </row>
    <row r="9" spans="1:10" ht="112.5" hidden="1" x14ac:dyDescent="0.25">
      <c r="A9" s="1477" t="s">
        <v>9</v>
      </c>
      <c r="B9" s="1405" t="s">
        <v>251</v>
      </c>
      <c r="C9" s="1405" t="s">
        <v>19</v>
      </c>
      <c r="D9" s="1478">
        <v>0</v>
      </c>
      <c r="E9" s="1478">
        <v>0</v>
      </c>
      <c r="F9" s="1478">
        <v>0</v>
      </c>
      <c r="G9" s="1479"/>
      <c r="H9" s="1478">
        <v>0</v>
      </c>
      <c r="I9" s="1478">
        <v>0</v>
      </c>
      <c r="J9" s="1420"/>
    </row>
    <row r="10" spans="1:10" ht="168.75" hidden="1" x14ac:dyDescent="0.25">
      <c r="A10" s="1447" t="s">
        <v>21</v>
      </c>
      <c r="B10" s="1443" t="s">
        <v>252</v>
      </c>
      <c r="C10" s="1445" t="s">
        <v>253</v>
      </c>
      <c r="D10" s="1478">
        <v>0</v>
      </c>
      <c r="E10" s="1478">
        <v>0</v>
      </c>
      <c r="F10" s="1478">
        <v>0</v>
      </c>
      <c r="G10" s="1420"/>
      <c r="H10" s="1478">
        <v>0</v>
      </c>
      <c r="I10" s="1478">
        <v>0</v>
      </c>
      <c r="J10" s="1420" t="s">
        <v>254</v>
      </c>
    </row>
    <row r="11" spans="1:10" ht="187.5" hidden="1" x14ac:dyDescent="0.25">
      <c r="A11" s="1447" t="s">
        <v>26</v>
      </c>
      <c r="B11" s="1443" t="s">
        <v>255</v>
      </c>
      <c r="C11" s="1480" t="s">
        <v>253</v>
      </c>
      <c r="D11" s="1478">
        <v>0</v>
      </c>
      <c r="E11" s="1478">
        <v>0</v>
      </c>
      <c r="F11" s="1478">
        <v>0</v>
      </c>
      <c r="G11" s="1420"/>
      <c r="H11" s="1478">
        <v>0</v>
      </c>
      <c r="I11" s="1478">
        <v>0</v>
      </c>
      <c r="J11" s="1420" t="s">
        <v>254</v>
      </c>
    </row>
    <row r="12" spans="1:10" ht="18" customHeight="1" x14ac:dyDescent="0.25">
      <c r="A12" s="3411">
        <v>1</v>
      </c>
      <c r="B12" s="3412" t="s">
        <v>1428</v>
      </c>
      <c r="C12" s="1481" t="s">
        <v>15</v>
      </c>
      <c r="D12" s="1482">
        <v>0</v>
      </c>
      <c r="E12" s="1482">
        <v>0</v>
      </c>
      <c r="F12" s="1482">
        <v>0</v>
      </c>
      <c r="G12" s="3413"/>
      <c r="H12" s="1482">
        <v>0</v>
      </c>
      <c r="I12" s="1482">
        <v>0</v>
      </c>
      <c r="J12" s="3413"/>
    </row>
    <row r="13" spans="1:10" ht="59.25" customHeight="1" x14ac:dyDescent="0.25">
      <c r="A13" s="3411"/>
      <c r="B13" s="3412"/>
      <c r="C13" s="1483" t="s">
        <v>204</v>
      </c>
      <c r="D13" s="1482">
        <v>0</v>
      </c>
      <c r="E13" s="1482">
        <v>0</v>
      </c>
      <c r="F13" s="1482">
        <v>0</v>
      </c>
      <c r="G13" s="3413"/>
      <c r="H13" s="1482">
        <v>0</v>
      </c>
      <c r="I13" s="1482">
        <v>0</v>
      </c>
      <c r="J13" s="3413"/>
    </row>
    <row r="14" spans="1:10" ht="81" customHeight="1" x14ac:dyDescent="0.25">
      <c r="A14" s="3411"/>
      <c r="B14" s="3412"/>
      <c r="C14" s="1484" t="s">
        <v>41</v>
      </c>
      <c r="D14" s="1482">
        <v>0</v>
      </c>
      <c r="E14" s="1482">
        <v>0</v>
      </c>
      <c r="F14" s="1482">
        <v>0</v>
      </c>
      <c r="G14" s="3413"/>
      <c r="H14" s="1482">
        <v>0</v>
      </c>
      <c r="I14" s="1482">
        <v>0</v>
      </c>
      <c r="J14" s="3413"/>
    </row>
    <row r="15" spans="1:10" ht="80.25" customHeight="1" x14ac:dyDescent="0.25">
      <c r="A15" s="3411"/>
      <c r="B15" s="3412"/>
      <c r="C15" s="1484" t="s">
        <v>404</v>
      </c>
      <c r="D15" s="1482">
        <v>0</v>
      </c>
      <c r="E15" s="1482">
        <v>0</v>
      </c>
      <c r="F15" s="1482">
        <v>0</v>
      </c>
      <c r="G15" s="3413"/>
      <c r="H15" s="1482">
        <v>0</v>
      </c>
      <c r="I15" s="1482">
        <v>0</v>
      </c>
      <c r="J15" s="3413"/>
    </row>
    <row r="16" spans="1:10" ht="15" customHeight="1" x14ac:dyDescent="0.25">
      <c r="A16" s="3395" t="s">
        <v>10</v>
      </c>
      <c r="B16" s="3378" t="s">
        <v>412</v>
      </c>
      <c r="C16" s="2105" t="s">
        <v>15</v>
      </c>
      <c r="D16" s="2106">
        <v>0</v>
      </c>
      <c r="E16" s="2106">
        <v>0</v>
      </c>
      <c r="F16" s="2106">
        <v>0</v>
      </c>
      <c r="G16" s="3414" t="s">
        <v>544</v>
      </c>
      <c r="H16" s="2106">
        <v>0</v>
      </c>
      <c r="I16" s="2106">
        <v>0</v>
      </c>
      <c r="J16" s="3414"/>
    </row>
    <row r="17" spans="1:10" ht="58.5" customHeight="1" x14ac:dyDescent="0.25">
      <c r="A17" s="3395"/>
      <c r="B17" s="3378"/>
      <c r="C17" s="2107" t="s">
        <v>204</v>
      </c>
      <c r="D17" s="2106">
        <v>0</v>
      </c>
      <c r="E17" s="2106">
        <v>0</v>
      </c>
      <c r="F17" s="2106">
        <v>0</v>
      </c>
      <c r="G17" s="3414"/>
      <c r="H17" s="2106">
        <v>0</v>
      </c>
      <c r="I17" s="2106">
        <v>0</v>
      </c>
      <c r="J17" s="3414"/>
    </row>
    <row r="18" spans="1:10" ht="75" x14ac:dyDescent="0.25">
      <c r="A18" s="3395"/>
      <c r="B18" s="3378"/>
      <c r="C18" s="2108" t="s">
        <v>41</v>
      </c>
      <c r="D18" s="2106">
        <v>0</v>
      </c>
      <c r="E18" s="2106">
        <v>0</v>
      </c>
      <c r="F18" s="2106">
        <v>0</v>
      </c>
      <c r="G18" s="3414"/>
      <c r="H18" s="2106">
        <v>0</v>
      </c>
      <c r="I18" s="2106">
        <v>0</v>
      </c>
      <c r="J18" s="3414"/>
    </row>
    <row r="19" spans="1:10" ht="147.75" customHeight="1" x14ac:dyDescent="0.25">
      <c r="A19" s="3395"/>
      <c r="B19" s="3378"/>
      <c r="C19" s="2108" t="s">
        <v>404</v>
      </c>
      <c r="D19" s="2106">
        <v>0</v>
      </c>
      <c r="E19" s="2106">
        <v>0</v>
      </c>
      <c r="F19" s="2106">
        <v>0</v>
      </c>
      <c r="G19" s="3414"/>
      <c r="H19" s="2106">
        <v>0</v>
      </c>
      <c r="I19" s="2106">
        <v>0</v>
      </c>
      <c r="J19" s="3414"/>
    </row>
    <row r="20" spans="1:10" ht="33" customHeight="1" x14ac:dyDescent="0.25">
      <c r="A20" s="3415" t="s">
        <v>11</v>
      </c>
      <c r="B20" s="3416" t="s">
        <v>413</v>
      </c>
      <c r="C20" s="1485" t="s">
        <v>15</v>
      </c>
      <c r="D20" s="1486">
        <v>0</v>
      </c>
      <c r="E20" s="1486">
        <v>0</v>
      </c>
      <c r="F20" s="1486">
        <v>0</v>
      </c>
      <c r="G20" s="3413" t="s">
        <v>2235</v>
      </c>
      <c r="H20" s="1486">
        <v>0</v>
      </c>
      <c r="I20" s="1486">
        <v>0</v>
      </c>
      <c r="J20" s="3413"/>
    </row>
    <row r="21" spans="1:10" ht="84.75" customHeight="1" x14ac:dyDescent="0.25">
      <c r="A21" s="3415"/>
      <c r="B21" s="3416"/>
      <c r="C21" s="1488" t="s">
        <v>204</v>
      </c>
      <c r="D21" s="1486">
        <v>0</v>
      </c>
      <c r="E21" s="1486">
        <v>0</v>
      </c>
      <c r="F21" s="1486">
        <v>0</v>
      </c>
      <c r="G21" s="3413"/>
      <c r="H21" s="1486">
        <v>0</v>
      </c>
      <c r="I21" s="1486">
        <v>0</v>
      </c>
      <c r="J21" s="3413"/>
    </row>
    <row r="22" spans="1:10" ht="84.75" customHeight="1" x14ac:dyDescent="0.25">
      <c r="A22" s="3415"/>
      <c r="B22" s="3416"/>
      <c r="C22" s="1488" t="s">
        <v>41</v>
      </c>
      <c r="D22" s="1486">
        <v>0</v>
      </c>
      <c r="E22" s="1486">
        <v>0</v>
      </c>
      <c r="F22" s="1486">
        <v>0</v>
      </c>
      <c r="G22" s="3413"/>
      <c r="H22" s="1486">
        <v>0</v>
      </c>
      <c r="I22" s="1486">
        <v>0</v>
      </c>
      <c r="J22" s="3413"/>
    </row>
    <row r="23" spans="1:10" ht="112.5" customHeight="1" x14ac:dyDescent="0.25">
      <c r="A23" s="3415"/>
      <c r="B23" s="3416"/>
      <c r="C23" s="1488" t="s">
        <v>404</v>
      </c>
      <c r="D23" s="1486">
        <v>0</v>
      </c>
      <c r="E23" s="1486">
        <v>0</v>
      </c>
      <c r="F23" s="1486">
        <v>0</v>
      </c>
      <c r="G23" s="3413"/>
      <c r="H23" s="1486">
        <v>0</v>
      </c>
      <c r="I23" s="1486">
        <v>0</v>
      </c>
      <c r="J23" s="3413"/>
    </row>
    <row r="24" spans="1:10" ht="26.25" customHeight="1" x14ac:dyDescent="0.25">
      <c r="A24" s="3415" t="s">
        <v>42</v>
      </c>
      <c r="B24" s="3416" t="s">
        <v>1282</v>
      </c>
      <c r="C24" s="1485" t="s">
        <v>15</v>
      </c>
      <c r="D24" s="1486">
        <v>0</v>
      </c>
      <c r="E24" s="1486">
        <v>0</v>
      </c>
      <c r="F24" s="1486">
        <v>0</v>
      </c>
      <c r="G24" s="3413" t="s">
        <v>2462</v>
      </c>
      <c r="H24" s="1486">
        <v>0</v>
      </c>
      <c r="I24" s="1486">
        <v>0</v>
      </c>
      <c r="J24" s="3413"/>
    </row>
    <row r="25" spans="1:10" ht="78.75" customHeight="1" x14ac:dyDescent="0.25">
      <c r="A25" s="3415"/>
      <c r="B25" s="3416"/>
      <c r="C25" s="1488" t="s">
        <v>204</v>
      </c>
      <c r="D25" s="1486">
        <v>0</v>
      </c>
      <c r="E25" s="1486">
        <v>0</v>
      </c>
      <c r="F25" s="1486">
        <v>0</v>
      </c>
      <c r="G25" s="3413"/>
      <c r="H25" s="1486">
        <v>0</v>
      </c>
      <c r="I25" s="1486">
        <v>0</v>
      </c>
      <c r="J25" s="3413"/>
    </row>
    <row r="26" spans="1:10" ht="78.75" customHeight="1" x14ac:dyDescent="0.25">
      <c r="A26" s="3415"/>
      <c r="B26" s="3416"/>
      <c r="C26" s="1488" t="s">
        <v>41</v>
      </c>
      <c r="D26" s="1486">
        <v>0</v>
      </c>
      <c r="E26" s="1486">
        <v>0</v>
      </c>
      <c r="F26" s="1486">
        <v>0</v>
      </c>
      <c r="G26" s="3413"/>
      <c r="H26" s="1486">
        <v>0</v>
      </c>
      <c r="I26" s="1486">
        <v>0</v>
      </c>
      <c r="J26" s="3413"/>
    </row>
    <row r="27" spans="1:10" ht="78.75" customHeight="1" x14ac:dyDescent="0.25">
      <c r="A27" s="3415"/>
      <c r="B27" s="3416"/>
      <c r="C27" s="1488" t="s">
        <v>404</v>
      </c>
      <c r="D27" s="1486">
        <v>0</v>
      </c>
      <c r="E27" s="1486">
        <v>0</v>
      </c>
      <c r="F27" s="1486">
        <v>0</v>
      </c>
      <c r="G27" s="3413"/>
      <c r="H27" s="1486">
        <v>0</v>
      </c>
      <c r="I27" s="1486">
        <v>0</v>
      </c>
      <c r="J27" s="3413"/>
    </row>
    <row r="28" spans="1:10" ht="38.25" customHeight="1" x14ac:dyDescent="0.25">
      <c r="A28" s="3211" t="s">
        <v>82</v>
      </c>
      <c r="B28" s="3416" t="s">
        <v>1283</v>
      </c>
      <c r="C28" s="1485" t="s">
        <v>15</v>
      </c>
      <c r="D28" s="1486">
        <v>0</v>
      </c>
      <c r="E28" s="1486">
        <v>0</v>
      </c>
      <c r="F28" s="1486">
        <v>0</v>
      </c>
      <c r="G28" s="3413" t="s">
        <v>545</v>
      </c>
      <c r="H28" s="1486">
        <v>0</v>
      </c>
      <c r="I28" s="1486">
        <v>0</v>
      </c>
      <c r="J28" s="3413"/>
    </row>
    <row r="29" spans="1:10" ht="68.25" customHeight="1" x14ac:dyDescent="0.25">
      <c r="A29" s="3211"/>
      <c r="B29" s="3416"/>
      <c r="C29" s="1488" t="s">
        <v>204</v>
      </c>
      <c r="D29" s="1486">
        <v>0</v>
      </c>
      <c r="E29" s="1486">
        <v>0</v>
      </c>
      <c r="F29" s="1486">
        <v>0</v>
      </c>
      <c r="G29" s="3413"/>
      <c r="H29" s="1486">
        <v>0</v>
      </c>
      <c r="I29" s="1486">
        <v>0</v>
      </c>
      <c r="J29" s="3413"/>
    </row>
    <row r="30" spans="1:10" ht="75.75" customHeight="1" x14ac:dyDescent="0.25">
      <c r="A30" s="3211"/>
      <c r="B30" s="3416"/>
      <c r="C30" s="1488" t="s">
        <v>41</v>
      </c>
      <c r="D30" s="1486">
        <v>0</v>
      </c>
      <c r="E30" s="1486">
        <v>0</v>
      </c>
      <c r="F30" s="1486">
        <v>0</v>
      </c>
      <c r="G30" s="3413"/>
      <c r="H30" s="1486">
        <v>0</v>
      </c>
      <c r="I30" s="1486">
        <v>0</v>
      </c>
      <c r="J30" s="3413"/>
    </row>
    <row r="31" spans="1:10" ht="75" customHeight="1" x14ac:dyDescent="0.25">
      <c r="A31" s="3211"/>
      <c r="B31" s="3416"/>
      <c r="C31" s="1488" t="s">
        <v>404</v>
      </c>
      <c r="D31" s="1486">
        <v>0</v>
      </c>
      <c r="E31" s="1486">
        <v>0</v>
      </c>
      <c r="F31" s="1486">
        <v>0</v>
      </c>
      <c r="G31" s="3413"/>
      <c r="H31" s="1486">
        <v>0</v>
      </c>
      <c r="I31" s="1486">
        <v>0</v>
      </c>
      <c r="J31" s="3413"/>
    </row>
    <row r="32" spans="1:10" ht="33" customHeight="1" x14ac:dyDescent="0.25">
      <c r="A32" s="3211" t="s">
        <v>83</v>
      </c>
      <c r="B32" s="3416" t="s">
        <v>1284</v>
      </c>
      <c r="C32" s="1485" t="s">
        <v>15</v>
      </c>
      <c r="D32" s="1486">
        <v>0</v>
      </c>
      <c r="E32" s="1486">
        <v>0</v>
      </c>
      <c r="F32" s="1486">
        <v>0</v>
      </c>
      <c r="G32" s="3413"/>
      <c r="H32" s="1486">
        <v>0</v>
      </c>
      <c r="I32" s="1486">
        <v>0</v>
      </c>
      <c r="J32" s="3413" t="s">
        <v>405</v>
      </c>
    </row>
    <row r="33" spans="1:10" ht="69" customHeight="1" x14ac:dyDescent="0.25">
      <c r="A33" s="3211"/>
      <c r="B33" s="3416"/>
      <c r="C33" s="1488" t="s">
        <v>204</v>
      </c>
      <c r="D33" s="1486">
        <v>0</v>
      </c>
      <c r="E33" s="1486">
        <v>0</v>
      </c>
      <c r="F33" s="1486">
        <v>0</v>
      </c>
      <c r="G33" s="3413"/>
      <c r="H33" s="1486">
        <v>0</v>
      </c>
      <c r="I33" s="1486">
        <v>0</v>
      </c>
      <c r="J33" s="3413"/>
    </row>
    <row r="34" spans="1:10" ht="78.75" customHeight="1" x14ac:dyDescent="0.25">
      <c r="A34" s="3211"/>
      <c r="B34" s="3416"/>
      <c r="C34" s="1488" t="s">
        <v>41</v>
      </c>
      <c r="D34" s="1486">
        <v>0</v>
      </c>
      <c r="E34" s="1486">
        <v>0</v>
      </c>
      <c r="F34" s="1486">
        <v>0</v>
      </c>
      <c r="G34" s="3413"/>
      <c r="H34" s="1486">
        <v>0</v>
      </c>
      <c r="I34" s="1486">
        <v>0</v>
      </c>
      <c r="J34" s="3413"/>
    </row>
    <row r="35" spans="1:10" ht="86.25" customHeight="1" x14ac:dyDescent="0.25">
      <c r="A35" s="3211"/>
      <c r="B35" s="3416"/>
      <c r="C35" s="1488" t="s">
        <v>404</v>
      </c>
      <c r="D35" s="1486">
        <v>0</v>
      </c>
      <c r="E35" s="1486">
        <v>0</v>
      </c>
      <c r="F35" s="1486">
        <v>0</v>
      </c>
      <c r="G35" s="3413"/>
      <c r="H35" s="1486">
        <v>0</v>
      </c>
      <c r="I35" s="1486">
        <v>0</v>
      </c>
      <c r="J35" s="3413"/>
    </row>
    <row r="36" spans="1:10" ht="29.25" hidden="1" customHeight="1" x14ac:dyDescent="0.25">
      <c r="A36" s="3208" t="s">
        <v>303</v>
      </c>
      <c r="B36" s="3412" t="s">
        <v>414</v>
      </c>
      <c r="C36" s="1481" t="s">
        <v>15</v>
      </c>
      <c r="D36" s="1482">
        <v>0</v>
      </c>
      <c r="E36" s="1482">
        <v>0</v>
      </c>
      <c r="F36" s="1482">
        <v>0</v>
      </c>
      <c r="G36" s="3413"/>
      <c r="H36" s="1482">
        <v>0</v>
      </c>
      <c r="I36" s="1482">
        <v>0</v>
      </c>
      <c r="J36" s="3413"/>
    </row>
    <row r="37" spans="1:10" ht="75" hidden="1" x14ac:dyDescent="0.25">
      <c r="A37" s="3208"/>
      <c r="B37" s="3412"/>
      <c r="C37" s="1484" t="s">
        <v>204</v>
      </c>
      <c r="D37" s="1482">
        <v>0</v>
      </c>
      <c r="E37" s="1482">
        <v>0</v>
      </c>
      <c r="F37" s="1482">
        <v>0</v>
      </c>
      <c r="G37" s="3413"/>
      <c r="H37" s="1482">
        <v>0</v>
      </c>
      <c r="I37" s="1482">
        <v>0</v>
      </c>
      <c r="J37" s="3413"/>
    </row>
    <row r="38" spans="1:10" ht="75" hidden="1" x14ac:dyDescent="0.25">
      <c r="A38" s="3208"/>
      <c r="B38" s="3412"/>
      <c r="C38" s="1484" t="s">
        <v>41</v>
      </c>
      <c r="D38" s="1482">
        <v>0</v>
      </c>
      <c r="E38" s="1482">
        <v>0</v>
      </c>
      <c r="F38" s="1482">
        <v>0</v>
      </c>
      <c r="G38" s="3413"/>
      <c r="H38" s="1482">
        <v>0</v>
      </c>
      <c r="I38" s="1482">
        <v>0</v>
      </c>
      <c r="J38" s="3413"/>
    </row>
    <row r="39" spans="1:10" ht="75" hidden="1" x14ac:dyDescent="0.25">
      <c r="A39" s="3208"/>
      <c r="B39" s="3412" t="s">
        <v>1027</v>
      </c>
      <c r="C39" s="1484" t="s">
        <v>404</v>
      </c>
      <c r="D39" s="1482">
        <v>0</v>
      </c>
      <c r="E39" s="1482">
        <v>0</v>
      </c>
      <c r="F39" s="1482">
        <v>0</v>
      </c>
      <c r="G39" s="3413"/>
      <c r="H39" s="1482">
        <v>0</v>
      </c>
      <c r="I39" s="1482">
        <v>0</v>
      </c>
      <c r="J39" s="3413"/>
    </row>
    <row r="40" spans="1:10" ht="56.25" hidden="1" x14ac:dyDescent="0.25">
      <c r="A40" s="3208"/>
      <c r="B40" s="3412"/>
      <c r="C40" s="1484" t="s">
        <v>20</v>
      </c>
      <c r="D40" s="1482">
        <v>0</v>
      </c>
      <c r="E40" s="1482">
        <v>0</v>
      </c>
      <c r="F40" s="1482">
        <v>0</v>
      </c>
      <c r="G40" s="3413"/>
      <c r="H40" s="1482">
        <v>0</v>
      </c>
      <c r="I40" s="1482">
        <v>0</v>
      </c>
      <c r="J40" s="3413"/>
    </row>
    <row r="41" spans="1:10" ht="42.75" hidden="1" customHeight="1" x14ac:dyDescent="0.25">
      <c r="A41" s="3417" t="s">
        <v>66</v>
      </c>
      <c r="B41" s="3420" t="s">
        <v>415</v>
      </c>
      <c r="C41" s="1485" t="s">
        <v>15</v>
      </c>
      <c r="D41" s="1489">
        <v>0</v>
      </c>
      <c r="E41" s="1486">
        <v>0</v>
      </c>
      <c r="F41" s="1486">
        <v>0</v>
      </c>
      <c r="G41" s="3423" t="s">
        <v>545</v>
      </c>
      <c r="H41" s="1486">
        <v>0</v>
      </c>
      <c r="I41" s="1486">
        <v>0</v>
      </c>
      <c r="J41" s="3423"/>
    </row>
    <row r="42" spans="1:10" ht="56.25" hidden="1" x14ac:dyDescent="0.25">
      <c r="A42" s="3418"/>
      <c r="B42" s="3421"/>
      <c r="C42" s="1488" t="s">
        <v>204</v>
      </c>
      <c r="D42" s="1489">
        <v>0</v>
      </c>
      <c r="E42" s="1486">
        <v>0</v>
      </c>
      <c r="F42" s="1486">
        <v>0</v>
      </c>
      <c r="G42" s="3424"/>
      <c r="H42" s="1486">
        <v>0</v>
      </c>
      <c r="I42" s="1486">
        <v>0</v>
      </c>
      <c r="J42" s="3424"/>
    </row>
    <row r="43" spans="1:10" ht="75" hidden="1" x14ac:dyDescent="0.25">
      <c r="A43" s="3418"/>
      <c r="B43" s="3421"/>
      <c r="C43" s="1488" t="s">
        <v>41</v>
      </c>
      <c r="D43" s="1489">
        <v>0</v>
      </c>
      <c r="E43" s="1486">
        <v>0</v>
      </c>
      <c r="F43" s="1486">
        <v>0</v>
      </c>
      <c r="G43" s="3424"/>
      <c r="H43" s="1486">
        <v>0</v>
      </c>
      <c r="I43" s="1486">
        <v>0</v>
      </c>
      <c r="J43" s="3424"/>
    </row>
    <row r="44" spans="1:10" ht="75" hidden="1" x14ac:dyDescent="0.25">
      <c r="A44" s="3418"/>
      <c r="B44" s="3421"/>
      <c r="C44" s="1488" t="s">
        <v>404</v>
      </c>
      <c r="D44" s="1489">
        <v>0</v>
      </c>
      <c r="E44" s="1486">
        <v>0</v>
      </c>
      <c r="F44" s="1486">
        <v>0</v>
      </c>
      <c r="G44" s="3424"/>
      <c r="H44" s="1486">
        <v>0</v>
      </c>
      <c r="I44" s="1486">
        <v>0</v>
      </c>
      <c r="J44" s="3424"/>
    </row>
    <row r="45" spans="1:10" ht="56.25" hidden="1" x14ac:dyDescent="0.25">
      <c r="A45" s="3419"/>
      <c r="B45" s="3422"/>
      <c r="C45" s="1488" t="s">
        <v>20</v>
      </c>
      <c r="D45" s="1489">
        <v>0</v>
      </c>
      <c r="E45" s="1486">
        <v>0</v>
      </c>
      <c r="F45" s="1486">
        <v>0</v>
      </c>
      <c r="G45" s="3425"/>
      <c r="H45" s="1486">
        <v>0</v>
      </c>
      <c r="I45" s="1486">
        <v>0</v>
      </c>
      <c r="J45" s="3425"/>
    </row>
    <row r="46" spans="1:10" ht="50.25" hidden="1" customHeight="1" x14ac:dyDescent="0.25">
      <c r="A46" s="1512" t="s">
        <v>67</v>
      </c>
      <c r="B46" s="1513" t="s">
        <v>416</v>
      </c>
      <c r="C46" s="1485" t="s">
        <v>15</v>
      </c>
      <c r="D46" s="1489">
        <v>0</v>
      </c>
      <c r="E46" s="1486">
        <v>0</v>
      </c>
      <c r="F46" s="1486">
        <v>0</v>
      </c>
      <c r="G46" s="1514"/>
      <c r="H46" s="1486">
        <v>0</v>
      </c>
      <c r="I46" s="1486">
        <v>0</v>
      </c>
      <c r="J46" s="1514" t="s">
        <v>405</v>
      </c>
    </row>
    <row r="47" spans="1:10" ht="25.5" customHeight="1" x14ac:dyDescent="0.25">
      <c r="A47" s="3216" t="s">
        <v>303</v>
      </c>
      <c r="B47" s="3426" t="s">
        <v>1285</v>
      </c>
      <c r="C47" s="2109" t="s">
        <v>15</v>
      </c>
      <c r="D47" s="2110">
        <v>0</v>
      </c>
      <c r="E47" s="2110">
        <v>0</v>
      </c>
      <c r="F47" s="2110">
        <v>0</v>
      </c>
      <c r="G47" s="3414"/>
      <c r="H47" s="2110">
        <v>0</v>
      </c>
      <c r="I47" s="2110">
        <v>0</v>
      </c>
      <c r="J47" s="3414"/>
    </row>
    <row r="48" spans="1:10" ht="60" customHeight="1" x14ac:dyDescent="0.25">
      <c r="A48" s="3216"/>
      <c r="B48" s="3426"/>
      <c r="C48" s="2111" t="s">
        <v>204</v>
      </c>
      <c r="D48" s="2110">
        <v>0</v>
      </c>
      <c r="E48" s="2110">
        <v>0</v>
      </c>
      <c r="F48" s="2110">
        <v>0</v>
      </c>
      <c r="G48" s="3414"/>
      <c r="H48" s="2110">
        <v>0</v>
      </c>
      <c r="I48" s="2110">
        <v>0</v>
      </c>
      <c r="J48" s="3414"/>
    </row>
    <row r="49" spans="1:10" ht="75" x14ac:dyDescent="0.25">
      <c r="A49" s="3216"/>
      <c r="B49" s="3426"/>
      <c r="C49" s="2111" t="s">
        <v>41</v>
      </c>
      <c r="D49" s="2110">
        <v>0</v>
      </c>
      <c r="E49" s="2110">
        <v>0</v>
      </c>
      <c r="F49" s="2110">
        <v>0</v>
      </c>
      <c r="G49" s="3414"/>
      <c r="H49" s="2110">
        <v>0</v>
      </c>
      <c r="I49" s="2110">
        <v>0</v>
      </c>
      <c r="J49" s="3414"/>
    </row>
    <row r="50" spans="1:10" ht="89.25" customHeight="1" x14ac:dyDescent="0.25">
      <c r="A50" s="3216"/>
      <c r="B50" s="3426"/>
      <c r="C50" s="2111" t="s">
        <v>404</v>
      </c>
      <c r="D50" s="2110">
        <v>0</v>
      </c>
      <c r="E50" s="2110">
        <v>0</v>
      </c>
      <c r="F50" s="2110">
        <v>0</v>
      </c>
      <c r="G50" s="3414"/>
      <c r="H50" s="2110">
        <v>0</v>
      </c>
      <c r="I50" s="2110">
        <v>0</v>
      </c>
      <c r="J50" s="3414"/>
    </row>
    <row r="51" spans="1:10" ht="19.5" customHeight="1" x14ac:dyDescent="0.25">
      <c r="A51" s="3211" t="s">
        <v>66</v>
      </c>
      <c r="B51" s="3416" t="s">
        <v>1286</v>
      </c>
      <c r="C51" s="1306" t="s">
        <v>15</v>
      </c>
      <c r="D51" s="1486">
        <v>0</v>
      </c>
      <c r="E51" s="1486">
        <v>0</v>
      </c>
      <c r="F51" s="1486">
        <v>0</v>
      </c>
      <c r="G51" s="3413"/>
      <c r="H51" s="1486">
        <v>0</v>
      </c>
      <c r="I51" s="1486">
        <v>0</v>
      </c>
      <c r="J51" s="3413" t="s">
        <v>405</v>
      </c>
    </row>
    <row r="52" spans="1:10" ht="66" customHeight="1" x14ac:dyDescent="0.25">
      <c r="A52" s="3211"/>
      <c r="B52" s="3416"/>
      <c r="C52" s="1487" t="s">
        <v>204</v>
      </c>
      <c r="D52" s="1486">
        <v>0</v>
      </c>
      <c r="E52" s="1486">
        <v>0</v>
      </c>
      <c r="F52" s="1486">
        <v>0</v>
      </c>
      <c r="G52" s="3413"/>
      <c r="H52" s="1486">
        <v>0</v>
      </c>
      <c r="I52" s="1486">
        <v>0</v>
      </c>
      <c r="J52" s="3413"/>
    </row>
    <row r="53" spans="1:10" ht="75" x14ac:dyDescent="0.25">
      <c r="A53" s="3211"/>
      <c r="B53" s="3416"/>
      <c r="C53" s="1487" t="s">
        <v>41</v>
      </c>
      <c r="D53" s="1486">
        <v>0</v>
      </c>
      <c r="E53" s="1486">
        <v>0</v>
      </c>
      <c r="F53" s="1486">
        <v>0</v>
      </c>
      <c r="G53" s="3413"/>
      <c r="H53" s="1486">
        <v>0</v>
      </c>
      <c r="I53" s="1486">
        <v>0</v>
      </c>
      <c r="J53" s="3413"/>
    </row>
    <row r="54" spans="1:10" ht="81" customHeight="1" x14ac:dyDescent="0.25">
      <c r="A54" s="3211"/>
      <c r="B54" s="3416"/>
      <c r="C54" s="1487" t="s">
        <v>404</v>
      </c>
      <c r="D54" s="1486">
        <v>0</v>
      </c>
      <c r="E54" s="1486">
        <v>0</v>
      </c>
      <c r="F54" s="1486">
        <v>0</v>
      </c>
      <c r="G54" s="3413"/>
      <c r="H54" s="1486">
        <v>0</v>
      </c>
      <c r="I54" s="1486">
        <v>0</v>
      </c>
      <c r="J54" s="3413"/>
    </row>
    <row r="55" spans="1:10" ht="30" customHeight="1" x14ac:dyDescent="0.25">
      <c r="A55" s="3211" t="s">
        <v>67</v>
      </c>
      <c r="B55" s="3416" t="s">
        <v>1287</v>
      </c>
      <c r="C55" s="1485" t="s">
        <v>15</v>
      </c>
      <c r="D55" s="1486">
        <v>0</v>
      </c>
      <c r="E55" s="1486">
        <v>0</v>
      </c>
      <c r="F55" s="1486">
        <v>0</v>
      </c>
      <c r="G55" s="3413"/>
      <c r="H55" s="1486">
        <v>0</v>
      </c>
      <c r="I55" s="1486">
        <v>0</v>
      </c>
      <c r="J55" s="3413" t="s">
        <v>405</v>
      </c>
    </row>
    <row r="56" spans="1:10" ht="69" customHeight="1" x14ac:dyDescent="0.25">
      <c r="A56" s="3211"/>
      <c r="B56" s="3416"/>
      <c r="C56" s="1488" t="s">
        <v>204</v>
      </c>
      <c r="D56" s="1486">
        <v>0</v>
      </c>
      <c r="E56" s="1486">
        <v>0</v>
      </c>
      <c r="F56" s="1486">
        <v>0</v>
      </c>
      <c r="G56" s="3413"/>
      <c r="H56" s="1486">
        <v>0</v>
      </c>
      <c r="I56" s="1486">
        <v>0</v>
      </c>
      <c r="J56" s="3413"/>
    </row>
    <row r="57" spans="1:10" ht="102.75" customHeight="1" x14ac:dyDescent="0.25">
      <c r="A57" s="3211"/>
      <c r="B57" s="3416"/>
      <c r="C57" s="1488" t="s">
        <v>41</v>
      </c>
      <c r="D57" s="1486">
        <v>0</v>
      </c>
      <c r="E57" s="1486">
        <v>0</v>
      </c>
      <c r="F57" s="1486">
        <v>0</v>
      </c>
      <c r="G57" s="3413"/>
      <c r="H57" s="1486">
        <v>0</v>
      </c>
      <c r="I57" s="1486">
        <v>0</v>
      </c>
      <c r="J57" s="3413"/>
    </row>
    <row r="58" spans="1:10" ht="28.5" customHeight="1" x14ac:dyDescent="0.25">
      <c r="A58" s="3309"/>
      <c r="B58" s="3309" t="s">
        <v>39</v>
      </c>
      <c r="C58" s="1481" t="s">
        <v>15</v>
      </c>
      <c r="D58" s="1490">
        <f>D61</f>
        <v>0</v>
      </c>
      <c r="E58" s="1482">
        <v>0</v>
      </c>
      <c r="F58" s="1482">
        <v>0</v>
      </c>
      <c r="G58" s="3428"/>
      <c r="H58" s="1482">
        <v>0</v>
      </c>
      <c r="I58" s="1482">
        <v>0</v>
      </c>
      <c r="J58" s="3428"/>
    </row>
    <row r="59" spans="1:10" ht="79.5" customHeight="1" x14ac:dyDescent="0.25">
      <c r="A59" s="3310"/>
      <c r="B59" s="3310"/>
      <c r="C59" s="1483" t="s">
        <v>204</v>
      </c>
      <c r="D59" s="1490">
        <v>0</v>
      </c>
      <c r="E59" s="1482">
        <v>0</v>
      </c>
      <c r="F59" s="1482">
        <v>0</v>
      </c>
      <c r="G59" s="3429"/>
      <c r="H59" s="1482">
        <v>0</v>
      </c>
      <c r="I59" s="1482">
        <v>0</v>
      </c>
      <c r="J59" s="3429"/>
    </row>
    <row r="60" spans="1:10" ht="79.5" customHeight="1" x14ac:dyDescent="0.25">
      <c r="A60" s="3310"/>
      <c r="B60" s="3310"/>
      <c r="C60" s="1483" t="s">
        <v>41</v>
      </c>
      <c r="D60" s="1490">
        <v>0</v>
      </c>
      <c r="E60" s="1482">
        <v>0</v>
      </c>
      <c r="F60" s="1482">
        <v>0</v>
      </c>
      <c r="G60" s="3429"/>
      <c r="H60" s="1482">
        <v>0</v>
      </c>
      <c r="I60" s="1482">
        <v>0</v>
      </c>
      <c r="J60" s="3429"/>
    </row>
    <row r="61" spans="1:10" ht="79.5" customHeight="1" x14ac:dyDescent="0.25">
      <c r="A61" s="3310"/>
      <c r="B61" s="3310"/>
      <c r="C61" s="1483" t="s">
        <v>404</v>
      </c>
      <c r="D61" s="1490">
        <f>D50</f>
        <v>0</v>
      </c>
      <c r="E61" s="1482">
        <v>0</v>
      </c>
      <c r="F61" s="1482">
        <v>0</v>
      </c>
      <c r="G61" s="3429"/>
      <c r="H61" s="1482">
        <v>0</v>
      </c>
      <c r="I61" s="1482">
        <v>0</v>
      </c>
      <c r="J61" s="3429"/>
    </row>
    <row r="62" spans="1:10" ht="62.25" customHeight="1" x14ac:dyDescent="0.25">
      <c r="A62" s="3311"/>
      <c r="B62" s="3311"/>
      <c r="C62" s="1483" t="s">
        <v>20</v>
      </c>
      <c r="D62" s="1490">
        <v>0</v>
      </c>
      <c r="E62" s="1482">
        <v>0</v>
      </c>
      <c r="F62" s="1482">
        <v>0</v>
      </c>
      <c r="G62" s="3430"/>
      <c r="H62" s="1482">
        <v>0</v>
      </c>
      <c r="I62" s="1482">
        <v>0</v>
      </c>
      <c r="J62" s="3430"/>
    </row>
    <row r="63" spans="1:10" ht="28.5" customHeight="1" x14ac:dyDescent="0.25">
      <c r="A63" s="2038"/>
      <c r="B63" s="3427" t="s">
        <v>1627</v>
      </c>
      <c r="C63" s="3427"/>
      <c r="D63" s="3427"/>
      <c r="E63" s="3427"/>
      <c r="F63" s="3427"/>
      <c r="G63" s="3427"/>
      <c r="H63" s="3427"/>
      <c r="I63" s="3427"/>
      <c r="J63" s="3427"/>
    </row>
    <row r="64" spans="1:10" ht="172.5" customHeight="1" x14ac:dyDescent="0.25">
      <c r="A64" s="2042" t="s">
        <v>9</v>
      </c>
      <c r="B64" s="2098" t="s">
        <v>1288</v>
      </c>
      <c r="C64" s="2043" t="s">
        <v>16</v>
      </c>
      <c r="D64" s="2112">
        <f>D65</f>
        <v>3983</v>
      </c>
      <c r="E64" s="2113">
        <f>E65</f>
        <v>3839.85</v>
      </c>
      <c r="F64" s="1923">
        <f t="shared" ref="F64:F69" si="0">E64/D64*100</f>
        <v>96.405975395430573</v>
      </c>
      <c r="G64" s="2114"/>
      <c r="H64" s="2113">
        <f>H65</f>
        <v>3839.85</v>
      </c>
      <c r="I64" s="1923">
        <f t="shared" ref="I64:I69" si="1">H64/D64*100</f>
        <v>96.405975395430573</v>
      </c>
      <c r="J64" s="2046"/>
    </row>
    <row r="65" spans="1:15" ht="237.75" customHeight="1" x14ac:dyDescent="0.25">
      <c r="A65" s="2038" t="s">
        <v>10</v>
      </c>
      <c r="B65" s="2115" t="s">
        <v>1289</v>
      </c>
      <c r="C65" s="2039" t="s">
        <v>16</v>
      </c>
      <c r="D65" s="2116">
        <v>3983</v>
      </c>
      <c r="E65" s="2117">
        <v>3839.85</v>
      </c>
      <c r="F65" s="2018">
        <f t="shared" si="0"/>
        <v>96.405975395430573</v>
      </c>
      <c r="G65" s="2118" t="s">
        <v>1460</v>
      </c>
      <c r="H65" s="2117">
        <v>3839.85</v>
      </c>
      <c r="I65" s="2018">
        <f t="shared" si="1"/>
        <v>96.405975395430573</v>
      </c>
      <c r="J65" s="2119"/>
    </row>
    <row r="66" spans="1:15" ht="132.75" customHeight="1" x14ac:dyDescent="0.25">
      <c r="A66" s="2042" t="s">
        <v>12</v>
      </c>
      <c r="B66" s="2120" t="s">
        <v>1546</v>
      </c>
      <c r="C66" s="1833" t="s">
        <v>19</v>
      </c>
      <c r="D66" s="2113">
        <f>D67</f>
        <v>6674.67</v>
      </c>
      <c r="E66" s="2113">
        <f>E67</f>
        <v>679.02</v>
      </c>
      <c r="F66" s="1924">
        <f>F67</f>
        <v>10.173087208805828</v>
      </c>
      <c r="G66" s="2121"/>
      <c r="H66" s="2113">
        <f>E66</f>
        <v>679.02</v>
      </c>
      <c r="I66" s="1924">
        <f>I67</f>
        <v>10.173087208805828</v>
      </c>
      <c r="J66" s="2122"/>
    </row>
    <row r="67" spans="1:15" ht="366.75" customHeight="1" x14ac:dyDescent="0.25">
      <c r="A67" s="2038" t="s">
        <v>66</v>
      </c>
      <c r="B67" s="2115" t="s">
        <v>1547</v>
      </c>
      <c r="C67" s="2123" t="s">
        <v>19</v>
      </c>
      <c r="D67" s="2117">
        <v>6674.67</v>
      </c>
      <c r="E67" s="2117">
        <v>679.02</v>
      </c>
      <c r="F67" s="2117">
        <f>E67/D67*100</f>
        <v>10.173087208805828</v>
      </c>
      <c r="G67" s="2118" t="s">
        <v>1586</v>
      </c>
      <c r="H67" s="2117">
        <f>E67</f>
        <v>679.02</v>
      </c>
      <c r="I67" s="2117">
        <f>H67/D67*100</f>
        <v>10.173087208805828</v>
      </c>
      <c r="J67" s="2124" t="s">
        <v>2463</v>
      </c>
    </row>
    <row r="68" spans="1:15" ht="27.75" customHeight="1" x14ac:dyDescent="0.25">
      <c r="A68" s="3436"/>
      <c r="B68" s="3436" t="s">
        <v>256</v>
      </c>
      <c r="C68" s="1833" t="s">
        <v>15</v>
      </c>
      <c r="D68" s="2112">
        <f>D69+D70</f>
        <v>10657.67</v>
      </c>
      <c r="E68" s="2112">
        <f>E69+E70</f>
        <v>4518.87</v>
      </c>
      <c r="F68" s="2113">
        <f t="shared" si="0"/>
        <v>42.400168141817112</v>
      </c>
      <c r="G68" s="3437"/>
      <c r="H68" s="2112">
        <f>H69+H70</f>
        <v>4518.87</v>
      </c>
      <c r="I68" s="2113">
        <f t="shared" si="1"/>
        <v>42.400168141817112</v>
      </c>
      <c r="J68" s="3431"/>
    </row>
    <row r="69" spans="1:15" ht="78.75" customHeight="1" x14ac:dyDescent="0.25">
      <c r="A69" s="3436"/>
      <c r="B69" s="3436"/>
      <c r="C69" s="2125" t="s">
        <v>16</v>
      </c>
      <c r="D69" s="2113">
        <f>D64</f>
        <v>3983</v>
      </c>
      <c r="E69" s="2113">
        <f>E64</f>
        <v>3839.85</v>
      </c>
      <c r="F69" s="2113">
        <f t="shared" si="0"/>
        <v>96.405975395430573</v>
      </c>
      <c r="G69" s="3437"/>
      <c r="H69" s="2113">
        <f>H64</f>
        <v>3839.85</v>
      </c>
      <c r="I69" s="2113">
        <f t="shared" si="1"/>
        <v>96.405975395430573</v>
      </c>
      <c r="J69" s="3431"/>
    </row>
    <row r="70" spans="1:15" ht="101.25" customHeight="1" x14ac:dyDescent="0.25">
      <c r="A70" s="3436"/>
      <c r="B70" s="3436"/>
      <c r="C70" s="2043" t="s">
        <v>19</v>
      </c>
      <c r="D70" s="2113">
        <f>D66</f>
        <v>6674.67</v>
      </c>
      <c r="E70" s="2113">
        <f>E66</f>
        <v>679.02</v>
      </c>
      <c r="F70" s="2113">
        <f>E70/D70*100</f>
        <v>10.173087208805828</v>
      </c>
      <c r="G70" s="3437"/>
      <c r="H70" s="2113">
        <f>H66</f>
        <v>679.02</v>
      </c>
      <c r="I70" s="2113">
        <f>H70/D70*100</f>
        <v>10.173087208805828</v>
      </c>
      <c r="J70" s="3431"/>
    </row>
    <row r="71" spans="1:15" ht="39.75" customHeight="1" x14ac:dyDescent="0.25">
      <c r="A71" s="2042"/>
      <c r="B71" s="3432" t="s">
        <v>396</v>
      </c>
      <c r="C71" s="3432"/>
      <c r="D71" s="3432"/>
      <c r="E71" s="3432"/>
      <c r="F71" s="3432"/>
      <c r="G71" s="3432"/>
      <c r="H71" s="3432"/>
      <c r="I71" s="3432"/>
      <c r="J71" s="3432"/>
    </row>
    <row r="72" spans="1:15" ht="96.75" customHeight="1" x14ac:dyDescent="0.25">
      <c r="A72" s="2042" t="s">
        <v>8</v>
      </c>
      <c r="B72" s="2120" t="s">
        <v>417</v>
      </c>
      <c r="C72" s="1833" t="s">
        <v>19</v>
      </c>
      <c r="D72" s="2110">
        <f>D73+D74</f>
        <v>500</v>
      </c>
      <c r="E72" s="2110">
        <f>E73+E74</f>
        <v>0</v>
      </c>
      <c r="F72" s="2110">
        <f t="shared" ref="F72:F79" si="2">E72/D72*100</f>
        <v>0</v>
      </c>
      <c r="G72" s="2126"/>
      <c r="H72" s="2110">
        <f>H73+H74</f>
        <v>0</v>
      </c>
      <c r="I72" s="2110">
        <f t="shared" ref="I72:I76" si="3">H72/D72*100</f>
        <v>0</v>
      </c>
      <c r="J72" s="2031"/>
    </row>
    <row r="73" spans="1:15" ht="353.25" customHeight="1" x14ac:dyDescent="0.25">
      <c r="A73" s="1410" t="s">
        <v>10</v>
      </c>
      <c r="B73" s="1492" t="s">
        <v>1290</v>
      </c>
      <c r="C73" s="1493" t="s">
        <v>19</v>
      </c>
      <c r="D73" s="1486">
        <v>500</v>
      </c>
      <c r="E73" s="1486">
        <v>0</v>
      </c>
      <c r="F73" s="1486">
        <f t="shared" si="2"/>
        <v>0</v>
      </c>
      <c r="G73" s="1494" t="s">
        <v>2642</v>
      </c>
      <c r="H73" s="1486">
        <f>E73</f>
        <v>0</v>
      </c>
      <c r="I73" s="1486">
        <f t="shared" si="3"/>
        <v>0</v>
      </c>
      <c r="J73" s="1448" t="s">
        <v>2464</v>
      </c>
    </row>
    <row r="74" spans="1:15" ht="94.5" customHeight="1" x14ac:dyDescent="0.25">
      <c r="A74" s="1410" t="s">
        <v>11</v>
      </c>
      <c r="B74" s="1492" t="s">
        <v>419</v>
      </c>
      <c r="C74" s="1493" t="s">
        <v>19</v>
      </c>
      <c r="D74" s="1495">
        <v>0</v>
      </c>
      <c r="E74" s="1495">
        <f>E75</f>
        <v>0</v>
      </c>
      <c r="F74" s="1496">
        <v>0</v>
      </c>
      <c r="G74" s="1497"/>
      <c r="H74" s="1498">
        <f>E74</f>
        <v>0</v>
      </c>
      <c r="I74" s="1498">
        <v>0</v>
      </c>
      <c r="J74" s="1448"/>
      <c r="O74" s="66"/>
    </row>
    <row r="75" spans="1:15" ht="177" hidden="1" customHeight="1" x14ac:dyDescent="0.25">
      <c r="A75" s="1410" t="s">
        <v>31</v>
      </c>
      <c r="B75" s="1443" t="s">
        <v>418</v>
      </c>
      <c r="C75" s="1445" t="s">
        <v>19</v>
      </c>
      <c r="D75" s="1498">
        <v>1000</v>
      </c>
      <c r="E75" s="1495">
        <v>0</v>
      </c>
      <c r="F75" s="1263">
        <f t="shared" si="2"/>
        <v>0</v>
      </c>
      <c r="G75" s="1497" t="s">
        <v>546</v>
      </c>
      <c r="H75" s="1498">
        <f>E75</f>
        <v>0</v>
      </c>
      <c r="I75" s="1498">
        <f t="shared" si="3"/>
        <v>0</v>
      </c>
      <c r="J75" s="1448" t="s">
        <v>907</v>
      </c>
    </row>
    <row r="76" spans="1:15" ht="106.5" customHeight="1" x14ac:dyDescent="0.25">
      <c r="A76" s="1499"/>
      <c r="B76" s="1500" t="s">
        <v>74</v>
      </c>
      <c r="C76" s="1364" t="s">
        <v>19</v>
      </c>
      <c r="D76" s="1501">
        <f>D72</f>
        <v>500</v>
      </c>
      <c r="E76" s="1501">
        <f>E72</f>
        <v>0</v>
      </c>
      <c r="F76" s="1502">
        <f t="shared" si="2"/>
        <v>0</v>
      </c>
      <c r="G76" s="1494"/>
      <c r="H76" s="1501">
        <f>H72</f>
        <v>0</v>
      </c>
      <c r="I76" s="1503">
        <f t="shared" si="3"/>
        <v>0</v>
      </c>
      <c r="J76" s="1448"/>
    </row>
    <row r="77" spans="1:15" ht="18" customHeight="1" x14ac:dyDescent="0.25">
      <c r="A77" s="3433"/>
      <c r="B77" s="3433" t="s">
        <v>71</v>
      </c>
      <c r="C77" s="1364" t="s">
        <v>15</v>
      </c>
      <c r="D77" s="1491">
        <f>D78+D79</f>
        <v>11157.67</v>
      </c>
      <c r="E77" s="1491">
        <f>E78+E79</f>
        <v>4518.87</v>
      </c>
      <c r="F77" s="1415">
        <f t="shared" si="2"/>
        <v>40.500122337369717</v>
      </c>
      <c r="G77" s="3434"/>
      <c r="H77" s="1491">
        <f>H78+H79</f>
        <v>4518.87</v>
      </c>
      <c r="I77" s="1415">
        <f>E77/D77*100</f>
        <v>40.500122337369717</v>
      </c>
      <c r="J77" s="3435"/>
    </row>
    <row r="78" spans="1:15" ht="87" customHeight="1" x14ac:dyDescent="0.25">
      <c r="A78" s="3433"/>
      <c r="B78" s="3433"/>
      <c r="C78" s="1504" t="s">
        <v>16</v>
      </c>
      <c r="D78" s="1491">
        <f>D69</f>
        <v>3983</v>
      </c>
      <c r="E78" s="1415">
        <f>E69</f>
        <v>3839.85</v>
      </c>
      <c r="F78" s="1415">
        <f t="shared" si="2"/>
        <v>96.405975395430573</v>
      </c>
      <c r="G78" s="3434"/>
      <c r="H78" s="1491">
        <f>E78</f>
        <v>3839.85</v>
      </c>
      <c r="I78" s="1491">
        <f>H78/D78*100</f>
        <v>96.405975395430573</v>
      </c>
      <c r="J78" s="3435"/>
    </row>
    <row r="79" spans="1:15" ht="93.75" x14ac:dyDescent="0.25">
      <c r="A79" s="3433"/>
      <c r="B79" s="3433"/>
      <c r="C79" s="1364" t="s">
        <v>19</v>
      </c>
      <c r="D79" s="1415">
        <f>D76+D70+D58</f>
        <v>7174.67</v>
      </c>
      <c r="E79" s="1415">
        <f>E76+E70</f>
        <v>679.02</v>
      </c>
      <c r="F79" s="1415">
        <f t="shared" si="2"/>
        <v>9.4641286637573572</v>
      </c>
      <c r="G79" s="3434"/>
      <c r="H79" s="1415">
        <f>H76+H70</f>
        <v>679.02</v>
      </c>
      <c r="I79" s="1415">
        <f>PRODUCT(H79,1/D79,100)</f>
        <v>9.4641286637573572</v>
      </c>
      <c r="J79" s="3435"/>
    </row>
  </sheetData>
  <mergeCells count="67">
    <mergeCell ref="J68:J70"/>
    <mergeCell ref="B71:J71"/>
    <mergeCell ref="A77:A79"/>
    <mergeCell ref="B77:B79"/>
    <mergeCell ref="G77:G79"/>
    <mergeCell ref="J77:J79"/>
    <mergeCell ref="A68:A70"/>
    <mergeCell ref="B68:B70"/>
    <mergeCell ref="G68:G70"/>
    <mergeCell ref="B63:J63"/>
    <mergeCell ref="A58:A62"/>
    <mergeCell ref="B58:B62"/>
    <mergeCell ref="G58:G62"/>
    <mergeCell ref="J58:J62"/>
    <mergeCell ref="A55:A57"/>
    <mergeCell ref="B55:B57"/>
    <mergeCell ref="G55:G57"/>
    <mergeCell ref="J55:J57"/>
    <mergeCell ref="A41:A45"/>
    <mergeCell ref="B41:B45"/>
    <mergeCell ref="G41:G45"/>
    <mergeCell ref="J41:J45"/>
    <mergeCell ref="A47:A50"/>
    <mergeCell ref="B47:B50"/>
    <mergeCell ref="G47:G50"/>
    <mergeCell ref="J47:J50"/>
    <mergeCell ref="A51:A54"/>
    <mergeCell ref="B51:B54"/>
    <mergeCell ref="G51:G54"/>
    <mergeCell ref="J51:J54"/>
    <mergeCell ref="A36:A38"/>
    <mergeCell ref="B36:B38"/>
    <mergeCell ref="G36:G38"/>
    <mergeCell ref="J36:J38"/>
    <mergeCell ref="A39:A40"/>
    <mergeCell ref="B39:B40"/>
    <mergeCell ref="G39:G40"/>
    <mergeCell ref="J39:J40"/>
    <mergeCell ref="A28:A31"/>
    <mergeCell ref="B28:B31"/>
    <mergeCell ref="G28:G31"/>
    <mergeCell ref="J28:J31"/>
    <mergeCell ref="A32:A35"/>
    <mergeCell ref="B32:B35"/>
    <mergeCell ref="G32:G35"/>
    <mergeCell ref="J32:J35"/>
    <mergeCell ref="A20:A23"/>
    <mergeCell ref="B20:B23"/>
    <mergeCell ref="G20:G23"/>
    <mergeCell ref="J20:J23"/>
    <mergeCell ref="A24:A27"/>
    <mergeCell ref="B24:B27"/>
    <mergeCell ref="G24:G27"/>
    <mergeCell ref="J24:J27"/>
    <mergeCell ref="A12:A15"/>
    <mergeCell ref="B12:B15"/>
    <mergeCell ref="G12:G15"/>
    <mergeCell ref="J12:J15"/>
    <mergeCell ref="A16:A19"/>
    <mergeCell ref="B16:B19"/>
    <mergeCell ref="G16:G19"/>
    <mergeCell ref="J16:J19"/>
    <mergeCell ref="B8:J8"/>
    <mergeCell ref="A2:J2"/>
    <mergeCell ref="A3:J3"/>
    <mergeCell ref="A4:J4"/>
    <mergeCell ref="A5:J5"/>
  </mergeCells>
  <conditionalFormatting sqref="B8">
    <cfRule type="duplicateValues" priority="1"/>
  </conditionalFormatting>
  <pageMargins left="0.78740157480314965" right="0.39370078740157483" top="0.78740157480314965" bottom="0.78740157480314965" header="0.31496062992125984" footer="0.39370078740157483"/>
  <pageSetup paperSize="9" scale="62" firstPageNumber="192" fitToWidth="0" fitToHeight="0" orientation="landscape" useFirstPageNumber="1" horizontalDpi="4294967292" verticalDpi="4294967292" r:id="rId1"/>
  <headerFooter>
    <oddFooter>&amp;R&amp;"Times New Roman,обычный"&amp;14&amp;P</oddFooter>
  </headerFooter>
  <rowBreaks count="1" manualBreakCount="1">
    <brk id="2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H9"/>
  <sheetViews>
    <sheetView zoomScale="74" zoomScaleNormal="74" workbookViewId="0">
      <selection activeCell="G9" sqref="G9"/>
    </sheetView>
  </sheetViews>
  <sheetFormatPr defaultRowHeight="18" x14ac:dyDescent="0.25"/>
  <cols>
    <col min="1" max="1" width="7.5703125" style="83" customWidth="1"/>
    <col min="2" max="2" width="77.28515625" style="1505" customWidth="1"/>
    <col min="3" max="3" width="11.7109375" style="1505" customWidth="1"/>
    <col min="4" max="6" width="15.7109375" style="1505" customWidth="1"/>
    <col min="7" max="7" width="70.28515625" style="1505" customWidth="1"/>
    <col min="8" max="251" width="9.140625" style="1505"/>
    <col min="252" max="252" width="7.5703125" style="1505" customWidth="1"/>
    <col min="253" max="253" width="37.7109375" style="1505" customWidth="1"/>
    <col min="254" max="254" width="15.7109375" style="1505" customWidth="1"/>
    <col min="255" max="255" width="11.7109375" style="1505" customWidth="1"/>
    <col min="256" max="258" width="15.7109375" style="1505" customWidth="1"/>
    <col min="259" max="259" width="30.7109375" style="1505" customWidth="1"/>
    <col min="260" max="260" width="13.7109375" style="1505" customWidth="1"/>
    <col min="261" max="261" width="21.7109375" style="1505" customWidth="1"/>
    <col min="262" max="263" width="15.7109375" style="1505" customWidth="1"/>
    <col min="264" max="507" width="9.140625" style="1505"/>
    <col min="508" max="508" width="7.5703125" style="1505" customWidth="1"/>
    <col min="509" max="509" width="37.7109375" style="1505" customWidth="1"/>
    <col min="510" max="510" width="15.7109375" style="1505" customWidth="1"/>
    <col min="511" max="511" width="11.7109375" style="1505" customWidth="1"/>
    <col min="512" max="514" width="15.7109375" style="1505" customWidth="1"/>
    <col min="515" max="515" width="30.7109375" style="1505" customWidth="1"/>
    <col min="516" max="516" width="13.7109375" style="1505" customWidth="1"/>
    <col min="517" max="517" width="21.7109375" style="1505" customWidth="1"/>
    <col min="518" max="519" width="15.7109375" style="1505" customWidth="1"/>
    <col min="520" max="763" width="9.140625" style="1505"/>
    <col min="764" max="764" width="7.5703125" style="1505" customWidth="1"/>
    <col min="765" max="765" width="37.7109375" style="1505" customWidth="1"/>
    <col min="766" max="766" width="15.7109375" style="1505" customWidth="1"/>
    <col min="767" max="767" width="11.7109375" style="1505" customWidth="1"/>
    <col min="768" max="770" width="15.7109375" style="1505" customWidth="1"/>
    <col min="771" max="771" width="30.7109375" style="1505" customWidth="1"/>
    <col min="772" max="772" width="13.7109375" style="1505" customWidth="1"/>
    <col min="773" max="773" width="21.7109375" style="1505" customWidth="1"/>
    <col min="774" max="775" width="15.7109375" style="1505" customWidth="1"/>
    <col min="776" max="1019" width="9.140625" style="1505"/>
    <col min="1020" max="1020" width="7.5703125" style="1505" customWidth="1"/>
    <col min="1021" max="1021" width="37.7109375" style="1505" customWidth="1"/>
    <col min="1022" max="1022" width="15.7109375" style="1505" customWidth="1"/>
    <col min="1023" max="1023" width="11.7109375" style="1505" customWidth="1"/>
    <col min="1024" max="1026" width="15.7109375" style="1505" customWidth="1"/>
    <col min="1027" max="1027" width="30.7109375" style="1505" customWidth="1"/>
    <col min="1028" max="1028" width="13.7109375" style="1505" customWidth="1"/>
    <col min="1029" max="1029" width="21.7109375" style="1505" customWidth="1"/>
    <col min="1030" max="1031" width="15.7109375" style="1505" customWidth="1"/>
    <col min="1032" max="1275" width="9.140625" style="1505"/>
    <col min="1276" max="1276" width="7.5703125" style="1505" customWidth="1"/>
    <col min="1277" max="1277" width="37.7109375" style="1505" customWidth="1"/>
    <col min="1278" max="1278" width="15.7109375" style="1505" customWidth="1"/>
    <col min="1279" max="1279" width="11.7109375" style="1505" customWidth="1"/>
    <col min="1280" max="1282" width="15.7109375" style="1505" customWidth="1"/>
    <col min="1283" max="1283" width="30.7109375" style="1505" customWidth="1"/>
    <col min="1284" max="1284" width="13.7109375" style="1505" customWidth="1"/>
    <col min="1285" max="1285" width="21.7109375" style="1505" customWidth="1"/>
    <col min="1286" max="1287" width="15.7109375" style="1505" customWidth="1"/>
    <col min="1288" max="1531" width="9.140625" style="1505"/>
    <col min="1532" max="1532" width="7.5703125" style="1505" customWidth="1"/>
    <col min="1533" max="1533" width="37.7109375" style="1505" customWidth="1"/>
    <col min="1534" max="1534" width="15.7109375" style="1505" customWidth="1"/>
    <col min="1535" max="1535" width="11.7109375" style="1505" customWidth="1"/>
    <col min="1536" max="1538" width="15.7109375" style="1505" customWidth="1"/>
    <col min="1539" max="1539" width="30.7109375" style="1505" customWidth="1"/>
    <col min="1540" max="1540" width="13.7109375" style="1505" customWidth="1"/>
    <col min="1541" max="1541" width="21.7109375" style="1505" customWidth="1"/>
    <col min="1542" max="1543" width="15.7109375" style="1505" customWidth="1"/>
    <col min="1544" max="1787" width="9.140625" style="1505"/>
    <col min="1788" max="1788" width="7.5703125" style="1505" customWidth="1"/>
    <col min="1789" max="1789" width="37.7109375" style="1505" customWidth="1"/>
    <col min="1790" max="1790" width="15.7109375" style="1505" customWidth="1"/>
    <col min="1791" max="1791" width="11.7109375" style="1505" customWidth="1"/>
    <col min="1792" max="1794" width="15.7109375" style="1505" customWidth="1"/>
    <col min="1795" max="1795" width="30.7109375" style="1505" customWidth="1"/>
    <col min="1796" max="1796" width="13.7109375" style="1505" customWidth="1"/>
    <col min="1797" max="1797" width="21.7109375" style="1505" customWidth="1"/>
    <col min="1798" max="1799" width="15.7109375" style="1505" customWidth="1"/>
    <col min="1800" max="2043" width="9.140625" style="1505"/>
    <col min="2044" max="2044" width="7.5703125" style="1505" customWidth="1"/>
    <col min="2045" max="2045" width="37.7109375" style="1505" customWidth="1"/>
    <col min="2046" max="2046" width="15.7109375" style="1505" customWidth="1"/>
    <col min="2047" max="2047" width="11.7109375" style="1505" customWidth="1"/>
    <col min="2048" max="2050" width="15.7109375" style="1505" customWidth="1"/>
    <col min="2051" max="2051" width="30.7109375" style="1505" customWidth="1"/>
    <col min="2052" max="2052" width="13.7109375" style="1505" customWidth="1"/>
    <col min="2053" max="2053" width="21.7109375" style="1505" customWidth="1"/>
    <col min="2054" max="2055" width="15.7109375" style="1505" customWidth="1"/>
    <col min="2056" max="2299" width="9.140625" style="1505"/>
    <col min="2300" max="2300" width="7.5703125" style="1505" customWidth="1"/>
    <col min="2301" max="2301" width="37.7109375" style="1505" customWidth="1"/>
    <col min="2302" max="2302" width="15.7109375" style="1505" customWidth="1"/>
    <col min="2303" max="2303" width="11.7109375" style="1505" customWidth="1"/>
    <col min="2304" max="2306" width="15.7109375" style="1505" customWidth="1"/>
    <col min="2307" max="2307" width="30.7109375" style="1505" customWidth="1"/>
    <col min="2308" max="2308" width="13.7109375" style="1505" customWidth="1"/>
    <col min="2309" max="2309" width="21.7109375" style="1505" customWidth="1"/>
    <col min="2310" max="2311" width="15.7109375" style="1505" customWidth="1"/>
    <col min="2312" max="2555" width="9.140625" style="1505"/>
    <col min="2556" max="2556" width="7.5703125" style="1505" customWidth="1"/>
    <col min="2557" max="2557" width="37.7109375" style="1505" customWidth="1"/>
    <col min="2558" max="2558" width="15.7109375" style="1505" customWidth="1"/>
    <col min="2559" max="2559" width="11.7109375" style="1505" customWidth="1"/>
    <col min="2560" max="2562" width="15.7109375" style="1505" customWidth="1"/>
    <col min="2563" max="2563" width="30.7109375" style="1505" customWidth="1"/>
    <col min="2564" max="2564" width="13.7109375" style="1505" customWidth="1"/>
    <col min="2565" max="2565" width="21.7109375" style="1505" customWidth="1"/>
    <col min="2566" max="2567" width="15.7109375" style="1505" customWidth="1"/>
    <col min="2568" max="2811" width="9.140625" style="1505"/>
    <col min="2812" max="2812" width="7.5703125" style="1505" customWidth="1"/>
    <col min="2813" max="2813" width="37.7109375" style="1505" customWidth="1"/>
    <col min="2814" max="2814" width="15.7109375" style="1505" customWidth="1"/>
    <col min="2815" max="2815" width="11.7109375" style="1505" customWidth="1"/>
    <col min="2816" max="2818" width="15.7109375" style="1505" customWidth="1"/>
    <col min="2819" max="2819" width="30.7109375" style="1505" customWidth="1"/>
    <col min="2820" max="2820" width="13.7109375" style="1505" customWidth="1"/>
    <col min="2821" max="2821" width="21.7109375" style="1505" customWidth="1"/>
    <col min="2822" max="2823" width="15.7109375" style="1505" customWidth="1"/>
    <col min="2824" max="3067" width="9.140625" style="1505"/>
    <col min="3068" max="3068" width="7.5703125" style="1505" customWidth="1"/>
    <col min="3069" max="3069" width="37.7109375" style="1505" customWidth="1"/>
    <col min="3070" max="3070" width="15.7109375" style="1505" customWidth="1"/>
    <col min="3071" max="3071" width="11.7109375" style="1505" customWidth="1"/>
    <col min="3072" max="3074" width="15.7109375" style="1505" customWidth="1"/>
    <col min="3075" max="3075" width="30.7109375" style="1505" customWidth="1"/>
    <col min="3076" max="3076" width="13.7109375" style="1505" customWidth="1"/>
    <col min="3077" max="3077" width="21.7109375" style="1505" customWidth="1"/>
    <col min="3078" max="3079" width="15.7109375" style="1505" customWidth="1"/>
    <col min="3080" max="3323" width="9.140625" style="1505"/>
    <col min="3324" max="3324" width="7.5703125" style="1505" customWidth="1"/>
    <col min="3325" max="3325" width="37.7109375" style="1505" customWidth="1"/>
    <col min="3326" max="3326" width="15.7109375" style="1505" customWidth="1"/>
    <col min="3327" max="3327" width="11.7109375" style="1505" customWidth="1"/>
    <col min="3328" max="3330" width="15.7109375" style="1505" customWidth="1"/>
    <col min="3331" max="3331" width="30.7109375" style="1505" customWidth="1"/>
    <col min="3332" max="3332" width="13.7109375" style="1505" customWidth="1"/>
    <col min="3333" max="3333" width="21.7109375" style="1505" customWidth="1"/>
    <col min="3334" max="3335" width="15.7109375" style="1505" customWidth="1"/>
    <col min="3336" max="3579" width="9.140625" style="1505"/>
    <col min="3580" max="3580" width="7.5703125" style="1505" customWidth="1"/>
    <col min="3581" max="3581" width="37.7109375" style="1505" customWidth="1"/>
    <col min="3582" max="3582" width="15.7109375" style="1505" customWidth="1"/>
    <col min="3583" max="3583" width="11.7109375" style="1505" customWidth="1"/>
    <col min="3584" max="3586" width="15.7109375" style="1505" customWidth="1"/>
    <col min="3587" max="3587" width="30.7109375" style="1505" customWidth="1"/>
    <col min="3588" max="3588" width="13.7109375" style="1505" customWidth="1"/>
    <col min="3589" max="3589" width="21.7109375" style="1505" customWidth="1"/>
    <col min="3590" max="3591" width="15.7109375" style="1505" customWidth="1"/>
    <col min="3592" max="3835" width="9.140625" style="1505"/>
    <col min="3836" max="3836" width="7.5703125" style="1505" customWidth="1"/>
    <col min="3837" max="3837" width="37.7109375" style="1505" customWidth="1"/>
    <col min="3838" max="3838" width="15.7109375" style="1505" customWidth="1"/>
    <col min="3839" max="3839" width="11.7109375" style="1505" customWidth="1"/>
    <col min="3840" max="3842" width="15.7109375" style="1505" customWidth="1"/>
    <col min="3843" max="3843" width="30.7109375" style="1505" customWidth="1"/>
    <col min="3844" max="3844" width="13.7109375" style="1505" customWidth="1"/>
    <col min="3845" max="3845" width="21.7109375" style="1505" customWidth="1"/>
    <col min="3846" max="3847" width="15.7109375" style="1505" customWidth="1"/>
    <col min="3848" max="4091" width="9.140625" style="1505"/>
    <col min="4092" max="4092" width="7.5703125" style="1505" customWidth="1"/>
    <col min="4093" max="4093" width="37.7109375" style="1505" customWidth="1"/>
    <col min="4094" max="4094" width="15.7109375" style="1505" customWidth="1"/>
    <col min="4095" max="4095" width="11.7109375" style="1505" customWidth="1"/>
    <col min="4096" max="4098" width="15.7109375" style="1505" customWidth="1"/>
    <col min="4099" max="4099" width="30.7109375" style="1505" customWidth="1"/>
    <col min="4100" max="4100" width="13.7109375" style="1505" customWidth="1"/>
    <col min="4101" max="4101" width="21.7109375" style="1505" customWidth="1"/>
    <col min="4102" max="4103" width="15.7109375" style="1505" customWidth="1"/>
    <col min="4104" max="4347" width="9.140625" style="1505"/>
    <col min="4348" max="4348" width="7.5703125" style="1505" customWidth="1"/>
    <col min="4349" max="4349" width="37.7109375" style="1505" customWidth="1"/>
    <col min="4350" max="4350" width="15.7109375" style="1505" customWidth="1"/>
    <col min="4351" max="4351" width="11.7109375" style="1505" customWidth="1"/>
    <col min="4352" max="4354" width="15.7109375" style="1505" customWidth="1"/>
    <col min="4355" max="4355" width="30.7109375" style="1505" customWidth="1"/>
    <col min="4356" max="4356" width="13.7109375" style="1505" customWidth="1"/>
    <col min="4357" max="4357" width="21.7109375" style="1505" customWidth="1"/>
    <col min="4358" max="4359" width="15.7109375" style="1505" customWidth="1"/>
    <col min="4360" max="4603" width="9.140625" style="1505"/>
    <col min="4604" max="4604" width="7.5703125" style="1505" customWidth="1"/>
    <col min="4605" max="4605" width="37.7109375" style="1505" customWidth="1"/>
    <col min="4606" max="4606" width="15.7109375" style="1505" customWidth="1"/>
    <col min="4607" max="4607" width="11.7109375" style="1505" customWidth="1"/>
    <col min="4608" max="4610" width="15.7109375" style="1505" customWidth="1"/>
    <col min="4611" max="4611" width="30.7109375" style="1505" customWidth="1"/>
    <col min="4612" max="4612" width="13.7109375" style="1505" customWidth="1"/>
    <col min="4613" max="4613" width="21.7109375" style="1505" customWidth="1"/>
    <col min="4614" max="4615" width="15.7109375" style="1505" customWidth="1"/>
    <col min="4616" max="4859" width="9.140625" style="1505"/>
    <col min="4860" max="4860" width="7.5703125" style="1505" customWidth="1"/>
    <col min="4861" max="4861" width="37.7109375" style="1505" customWidth="1"/>
    <col min="4862" max="4862" width="15.7109375" style="1505" customWidth="1"/>
    <col min="4863" max="4863" width="11.7109375" style="1505" customWidth="1"/>
    <col min="4864" max="4866" width="15.7109375" style="1505" customWidth="1"/>
    <col min="4867" max="4867" width="30.7109375" style="1505" customWidth="1"/>
    <col min="4868" max="4868" width="13.7109375" style="1505" customWidth="1"/>
    <col min="4869" max="4869" width="21.7109375" style="1505" customWidth="1"/>
    <col min="4870" max="4871" width="15.7109375" style="1505" customWidth="1"/>
    <col min="4872" max="5115" width="9.140625" style="1505"/>
    <col min="5116" max="5116" width="7.5703125" style="1505" customWidth="1"/>
    <col min="5117" max="5117" width="37.7109375" style="1505" customWidth="1"/>
    <col min="5118" max="5118" width="15.7109375" style="1505" customWidth="1"/>
    <col min="5119" max="5119" width="11.7109375" style="1505" customWidth="1"/>
    <col min="5120" max="5122" width="15.7109375" style="1505" customWidth="1"/>
    <col min="5123" max="5123" width="30.7109375" style="1505" customWidth="1"/>
    <col min="5124" max="5124" width="13.7109375" style="1505" customWidth="1"/>
    <col min="5125" max="5125" width="21.7109375" style="1505" customWidth="1"/>
    <col min="5126" max="5127" width="15.7109375" style="1505" customWidth="1"/>
    <col min="5128" max="5371" width="9.140625" style="1505"/>
    <col min="5372" max="5372" width="7.5703125" style="1505" customWidth="1"/>
    <col min="5373" max="5373" width="37.7109375" style="1505" customWidth="1"/>
    <col min="5374" max="5374" width="15.7109375" style="1505" customWidth="1"/>
    <col min="5375" max="5375" width="11.7109375" style="1505" customWidth="1"/>
    <col min="5376" max="5378" width="15.7109375" style="1505" customWidth="1"/>
    <col min="5379" max="5379" width="30.7109375" style="1505" customWidth="1"/>
    <col min="5380" max="5380" width="13.7109375" style="1505" customWidth="1"/>
    <col min="5381" max="5381" width="21.7109375" style="1505" customWidth="1"/>
    <col min="5382" max="5383" width="15.7109375" style="1505" customWidth="1"/>
    <col min="5384" max="5627" width="9.140625" style="1505"/>
    <col min="5628" max="5628" width="7.5703125" style="1505" customWidth="1"/>
    <col min="5629" max="5629" width="37.7109375" style="1505" customWidth="1"/>
    <col min="5630" max="5630" width="15.7109375" style="1505" customWidth="1"/>
    <col min="5631" max="5631" width="11.7109375" style="1505" customWidth="1"/>
    <col min="5632" max="5634" width="15.7109375" style="1505" customWidth="1"/>
    <col min="5635" max="5635" width="30.7109375" style="1505" customWidth="1"/>
    <col min="5636" max="5636" width="13.7109375" style="1505" customWidth="1"/>
    <col min="5637" max="5637" width="21.7109375" style="1505" customWidth="1"/>
    <col min="5638" max="5639" width="15.7109375" style="1505" customWidth="1"/>
    <col min="5640" max="5883" width="9.140625" style="1505"/>
    <col min="5884" max="5884" width="7.5703125" style="1505" customWidth="1"/>
    <col min="5885" max="5885" width="37.7109375" style="1505" customWidth="1"/>
    <col min="5886" max="5886" width="15.7109375" style="1505" customWidth="1"/>
    <col min="5887" max="5887" width="11.7109375" style="1505" customWidth="1"/>
    <col min="5888" max="5890" width="15.7109375" style="1505" customWidth="1"/>
    <col min="5891" max="5891" width="30.7109375" style="1505" customWidth="1"/>
    <col min="5892" max="5892" width="13.7109375" style="1505" customWidth="1"/>
    <col min="5893" max="5893" width="21.7109375" style="1505" customWidth="1"/>
    <col min="5894" max="5895" width="15.7109375" style="1505" customWidth="1"/>
    <col min="5896" max="6139" width="9.140625" style="1505"/>
    <col min="6140" max="6140" width="7.5703125" style="1505" customWidth="1"/>
    <col min="6141" max="6141" width="37.7109375" style="1505" customWidth="1"/>
    <col min="6142" max="6142" width="15.7109375" style="1505" customWidth="1"/>
    <col min="6143" max="6143" width="11.7109375" style="1505" customWidth="1"/>
    <col min="6144" max="6146" width="15.7109375" style="1505" customWidth="1"/>
    <col min="6147" max="6147" width="30.7109375" style="1505" customWidth="1"/>
    <col min="6148" max="6148" width="13.7109375" style="1505" customWidth="1"/>
    <col min="6149" max="6149" width="21.7109375" style="1505" customWidth="1"/>
    <col min="6150" max="6151" width="15.7109375" style="1505" customWidth="1"/>
    <col min="6152" max="6395" width="9.140625" style="1505"/>
    <col min="6396" max="6396" width="7.5703125" style="1505" customWidth="1"/>
    <col min="6397" max="6397" width="37.7109375" style="1505" customWidth="1"/>
    <col min="6398" max="6398" width="15.7109375" style="1505" customWidth="1"/>
    <col min="6399" max="6399" width="11.7109375" style="1505" customWidth="1"/>
    <col min="6400" max="6402" width="15.7109375" style="1505" customWidth="1"/>
    <col min="6403" max="6403" width="30.7109375" style="1505" customWidth="1"/>
    <col min="6404" max="6404" width="13.7109375" style="1505" customWidth="1"/>
    <col min="6405" max="6405" width="21.7109375" style="1505" customWidth="1"/>
    <col min="6406" max="6407" width="15.7109375" style="1505" customWidth="1"/>
    <col min="6408" max="6651" width="9.140625" style="1505"/>
    <col min="6652" max="6652" width="7.5703125" style="1505" customWidth="1"/>
    <col min="6653" max="6653" width="37.7109375" style="1505" customWidth="1"/>
    <col min="6654" max="6654" width="15.7109375" style="1505" customWidth="1"/>
    <col min="6655" max="6655" width="11.7109375" style="1505" customWidth="1"/>
    <col min="6656" max="6658" width="15.7109375" style="1505" customWidth="1"/>
    <col min="6659" max="6659" width="30.7109375" style="1505" customWidth="1"/>
    <col min="6660" max="6660" width="13.7109375" style="1505" customWidth="1"/>
    <col min="6661" max="6661" width="21.7109375" style="1505" customWidth="1"/>
    <col min="6662" max="6663" width="15.7109375" style="1505" customWidth="1"/>
    <col min="6664" max="6907" width="9.140625" style="1505"/>
    <col min="6908" max="6908" width="7.5703125" style="1505" customWidth="1"/>
    <col min="6909" max="6909" width="37.7109375" style="1505" customWidth="1"/>
    <col min="6910" max="6910" width="15.7109375" style="1505" customWidth="1"/>
    <col min="6911" max="6911" width="11.7109375" style="1505" customWidth="1"/>
    <col min="6912" max="6914" width="15.7109375" style="1505" customWidth="1"/>
    <col min="6915" max="6915" width="30.7109375" style="1505" customWidth="1"/>
    <col min="6916" max="6916" width="13.7109375" style="1505" customWidth="1"/>
    <col min="6917" max="6917" width="21.7109375" style="1505" customWidth="1"/>
    <col min="6918" max="6919" width="15.7109375" style="1505" customWidth="1"/>
    <col min="6920" max="7163" width="9.140625" style="1505"/>
    <col min="7164" max="7164" width="7.5703125" style="1505" customWidth="1"/>
    <col min="7165" max="7165" width="37.7109375" style="1505" customWidth="1"/>
    <col min="7166" max="7166" width="15.7109375" style="1505" customWidth="1"/>
    <col min="7167" max="7167" width="11.7109375" style="1505" customWidth="1"/>
    <col min="7168" max="7170" width="15.7109375" style="1505" customWidth="1"/>
    <col min="7171" max="7171" width="30.7109375" style="1505" customWidth="1"/>
    <col min="7172" max="7172" width="13.7109375" style="1505" customWidth="1"/>
    <col min="7173" max="7173" width="21.7109375" style="1505" customWidth="1"/>
    <col min="7174" max="7175" width="15.7109375" style="1505" customWidth="1"/>
    <col min="7176" max="7419" width="9.140625" style="1505"/>
    <col min="7420" max="7420" width="7.5703125" style="1505" customWidth="1"/>
    <col min="7421" max="7421" width="37.7109375" style="1505" customWidth="1"/>
    <col min="7422" max="7422" width="15.7109375" style="1505" customWidth="1"/>
    <col min="7423" max="7423" width="11.7109375" style="1505" customWidth="1"/>
    <col min="7424" max="7426" width="15.7109375" style="1505" customWidth="1"/>
    <col min="7427" max="7427" width="30.7109375" style="1505" customWidth="1"/>
    <col min="7428" max="7428" width="13.7109375" style="1505" customWidth="1"/>
    <col min="7429" max="7429" width="21.7109375" style="1505" customWidth="1"/>
    <col min="7430" max="7431" width="15.7109375" style="1505" customWidth="1"/>
    <col min="7432" max="7675" width="9.140625" style="1505"/>
    <col min="7676" max="7676" width="7.5703125" style="1505" customWidth="1"/>
    <col min="7677" max="7677" width="37.7109375" style="1505" customWidth="1"/>
    <col min="7678" max="7678" width="15.7109375" style="1505" customWidth="1"/>
    <col min="7679" max="7679" width="11.7109375" style="1505" customWidth="1"/>
    <col min="7680" max="7682" width="15.7109375" style="1505" customWidth="1"/>
    <col min="7683" max="7683" width="30.7109375" style="1505" customWidth="1"/>
    <col min="7684" max="7684" width="13.7109375" style="1505" customWidth="1"/>
    <col min="7685" max="7685" width="21.7109375" style="1505" customWidth="1"/>
    <col min="7686" max="7687" width="15.7109375" style="1505" customWidth="1"/>
    <col min="7688" max="7931" width="9.140625" style="1505"/>
    <col min="7932" max="7932" width="7.5703125" style="1505" customWidth="1"/>
    <col min="7933" max="7933" width="37.7109375" style="1505" customWidth="1"/>
    <col min="7934" max="7934" width="15.7109375" style="1505" customWidth="1"/>
    <col min="7935" max="7935" width="11.7109375" style="1505" customWidth="1"/>
    <col min="7936" max="7938" width="15.7109375" style="1505" customWidth="1"/>
    <col min="7939" max="7939" width="30.7109375" style="1505" customWidth="1"/>
    <col min="7940" max="7940" width="13.7109375" style="1505" customWidth="1"/>
    <col min="7941" max="7941" width="21.7109375" style="1505" customWidth="1"/>
    <col min="7942" max="7943" width="15.7109375" style="1505" customWidth="1"/>
    <col min="7944" max="8187" width="9.140625" style="1505"/>
    <col min="8188" max="8188" width="7.5703125" style="1505" customWidth="1"/>
    <col min="8189" max="8189" width="37.7109375" style="1505" customWidth="1"/>
    <col min="8190" max="8190" width="15.7109375" style="1505" customWidth="1"/>
    <col min="8191" max="8191" width="11.7109375" style="1505" customWidth="1"/>
    <col min="8192" max="8194" width="15.7109375" style="1505" customWidth="1"/>
    <col min="8195" max="8195" width="30.7109375" style="1505" customWidth="1"/>
    <col min="8196" max="8196" width="13.7109375" style="1505" customWidth="1"/>
    <col min="8197" max="8197" width="21.7109375" style="1505" customWidth="1"/>
    <col min="8198" max="8199" width="15.7109375" style="1505" customWidth="1"/>
    <col min="8200" max="8443" width="9.140625" style="1505"/>
    <col min="8444" max="8444" width="7.5703125" style="1505" customWidth="1"/>
    <col min="8445" max="8445" width="37.7109375" style="1505" customWidth="1"/>
    <col min="8446" max="8446" width="15.7109375" style="1505" customWidth="1"/>
    <col min="8447" max="8447" width="11.7109375" style="1505" customWidth="1"/>
    <col min="8448" max="8450" width="15.7109375" style="1505" customWidth="1"/>
    <col min="8451" max="8451" width="30.7109375" style="1505" customWidth="1"/>
    <col min="8452" max="8452" width="13.7109375" style="1505" customWidth="1"/>
    <col min="8453" max="8453" width="21.7109375" style="1505" customWidth="1"/>
    <col min="8454" max="8455" width="15.7109375" style="1505" customWidth="1"/>
    <col min="8456" max="8699" width="9.140625" style="1505"/>
    <col min="8700" max="8700" width="7.5703125" style="1505" customWidth="1"/>
    <col min="8701" max="8701" width="37.7109375" style="1505" customWidth="1"/>
    <col min="8702" max="8702" width="15.7109375" style="1505" customWidth="1"/>
    <col min="8703" max="8703" width="11.7109375" style="1505" customWidth="1"/>
    <col min="8704" max="8706" width="15.7109375" style="1505" customWidth="1"/>
    <col min="8707" max="8707" width="30.7109375" style="1505" customWidth="1"/>
    <col min="8708" max="8708" width="13.7109375" style="1505" customWidth="1"/>
    <col min="8709" max="8709" width="21.7109375" style="1505" customWidth="1"/>
    <col min="8710" max="8711" width="15.7109375" style="1505" customWidth="1"/>
    <col min="8712" max="8955" width="9.140625" style="1505"/>
    <col min="8956" max="8956" width="7.5703125" style="1505" customWidth="1"/>
    <col min="8957" max="8957" width="37.7109375" style="1505" customWidth="1"/>
    <col min="8958" max="8958" width="15.7109375" style="1505" customWidth="1"/>
    <col min="8959" max="8959" width="11.7109375" style="1505" customWidth="1"/>
    <col min="8960" max="8962" width="15.7109375" style="1505" customWidth="1"/>
    <col min="8963" max="8963" width="30.7109375" style="1505" customWidth="1"/>
    <col min="8964" max="8964" width="13.7109375" style="1505" customWidth="1"/>
    <col min="8965" max="8965" width="21.7109375" style="1505" customWidth="1"/>
    <col min="8966" max="8967" width="15.7109375" style="1505" customWidth="1"/>
    <col min="8968" max="9211" width="9.140625" style="1505"/>
    <col min="9212" max="9212" width="7.5703125" style="1505" customWidth="1"/>
    <col min="9213" max="9213" width="37.7109375" style="1505" customWidth="1"/>
    <col min="9214" max="9214" width="15.7109375" style="1505" customWidth="1"/>
    <col min="9215" max="9215" width="11.7109375" style="1505" customWidth="1"/>
    <col min="9216" max="9218" width="15.7109375" style="1505" customWidth="1"/>
    <col min="9219" max="9219" width="30.7109375" style="1505" customWidth="1"/>
    <col min="9220" max="9220" width="13.7109375" style="1505" customWidth="1"/>
    <col min="9221" max="9221" width="21.7109375" style="1505" customWidth="1"/>
    <col min="9222" max="9223" width="15.7109375" style="1505" customWidth="1"/>
    <col min="9224" max="9467" width="9.140625" style="1505"/>
    <col min="9468" max="9468" width="7.5703125" style="1505" customWidth="1"/>
    <col min="9469" max="9469" width="37.7109375" style="1505" customWidth="1"/>
    <col min="9470" max="9470" width="15.7109375" style="1505" customWidth="1"/>
    <col min="9471" max="9471" width="11.7109375" style="1505" customWidth="1"/>
    <col min="9472" max="9474" width="15.7109375" style="1505" customWidth="1"/>
    <col min="9475" max="9475" width="30.7109375" style="1505" customWidth="1"/>
    <col min="9476" max="9476" width="13.7109375" style="1505" customWidth="1"/>
    <col min="9477" max="9477" width="21.7109375" style="1505" customWidth="1"/>
    <col min="9478" max="9479" width="15.7109375" style="1505" customWidth="1"/>
    <col min="9480" max="9723" width="9.140625" style="1505"/>
    <col min="9724" max="9724" width="7.5703125" style="1505" customWidth="1"/>
    <col min="9725" max="9725" width="37.7109375" style="1505" customWidth="1"/>
    <col min="9726" max="9726" width="15.7109375" style="1505" customWidth="1"/>
    <col min="9727" max="9727" width="11.7109375" style="1505" customWidth="1"/>
    <col min="9728" max="9730" width="15.7109375" style="1505" customWidth="1"/>
    <col min="9731" max="9731" width="30.7109375" style="1505" customWidth="1"/>
    <col min="9732" max="9732" width="13.7109375" style="1505" customWidth="1"/>
    <col min="9733" max="9733" width="21.7109375" style="1505" customWidth="1"/>
    <col min="9734" max="9735" width="15.7109375" style="1505" customWidth="1"/>
    <col min="9736" max="9979" width="9.140625" style="1505"/>
    <col min="9980" max="9980" width="7.5703125" style="1505" customWidth="1"/>
    <col min="9981" max="9981" width="37.7109375" style="1505" customWidth="1"/>
    <col min="9982" max="9982" width="15.7109375" style="1505" customWidth="1"/>
    <col min="9983" max="9983" width="11.7109375" style="1505" customWidth="1"/>
    <col min="9984" max="9986" width="15.7109375" style="1505" customWidth="1"/>
    <col min="9987" max="9987" width="30.7109375" style="1505" customWidth="1"/>
    <col min="9988" max="9988" width="13.7109375" style="1505" customWidth="1"/>
    <col min="9989" max="9989" width="21.7109375" style="1505" customWidth="1"/>
    <col min="9990" max="9991" width="15.7109375" style="1505" customWidth="1"/>
    <col min="9992" max="10235" width="9.140625" style="1505"/>
    <col min="10236" max="10236" width="7.5703125" style="1505" customWidth="1"/>
    <col min="10237" max="10237" width="37.7109375" style="1505" customWidth="1"/>
    <col min="10238" max="10238" width="15.7109375" style="1505" customWidth="1"/>
    <col min="10239" max="10239" width="11.7109375" style="1505" customWidth="1"/>
    <col min="10240" max="10242" width="15.7109375" style="1505" customWidth="1"/>
    <col min="10243" max="10243" width="30.7109375" style="1505" customWidth="1"/>
    <col min="10244" max="10244" width="13.7109375" style="1505" customWidth="1"/>
    <col min="10245" max="10245" width="21.7109375" style="1505" customWidth="1"/>
    <col min="10246" max="10247" width="15.7109375" style="1505" customWidth="1"/>
    <col min="10248" max="10491" width="9.140625" style="1505"/>
    <col min="10492" max="10492" width="7.5703125" style="1505" customWidth="1"/>
    <col min="10493" max="10493" width="37.7109375" style="1505" customWidth="1"/>
    <col min="10494" max="10494" width="15.7109375" style="1505" customWidth="1"/>
    <col min="10495" max="10495" width="11.7109375" style="1505" customWidth="1"/>
    <col min="10496" max="10498" width="15.7109375" style="1505" customWidth="1"/>
    <col min="10499" max="10499" width="30.7109375" style="1505" customWidth="1"/>
    <col min="10500" max="10500" width="13.7109375" style="1505" customWidth="1"/>
    <col min="10501" max="10501" width="21.7109375" style="1505" customWidth="1"/>
    <col min="10502" max="10503" width="15.7109375" style="1505" customWidth="1"/>
    <col min="10504" max="10747" width="9.140625" style="1505"/>
    <col min="10748" max="10748" width="7.5703125" style="1505" customWidth="1"/>
    <col min="10749" max="10749" width="37.7109375" style="1505" customWidth="1"/>
    <col min="10750" max="10750" width="15.7109375" style="1505" customWidth="1"/>
    <col min="10751" max="10751" width="11.7109375" style="1505" customWidth="1"/>
    <col min="10752" max="10754" width="15.7109375" style="1505" customWidth="1"/>
    <col min="10755" max="10755" width="30.7109375" style="1505" customWidth="1"/>
    <col min="10756" max="10756" width="13.7109375" style="1505" customWidth="1"/>
    <col min="10757" max="10757" width="21.7109375" style="1505" customWidth="1"/>
    <col min="10758" max="10759" width="15.7109375" style="1505" customWidth="1"/>
    <col min="10760" max="11003" width="9.140625" style="1505"/>
    <col min="11004" max="11004" width="7.5703125" style="1505" customWidth="1"/>
    <col min="11005" max="11005" width="37.7109375" style="1505" customWidth="1"/>
    <col min="11006" max="11006" width="15.7109375" style="1505" customWidth="1"/>
    <col min="11007" max="11007" width="11.7109375" style="1505" customWidth="1"/>
    <col min="11008" max="11010" width="15.7109375" style="1505" customWidth="1"/>
    <col min="11011" max="11011" width="30.7109375" style="1505" customWidth="1"/>
    <col min="11012" max="11012" width="13.7109375" style="1505" customWidth="1"/>
    <col min="11013" max="11013" width="21.7109375" style="1505" customWidth="1"/>
    <col min="11014" max="11015" width="15.7109375" style="1505" customWidth="1"/>
    <col min="11016" max="11259" width="9.140625" style="1505"/>
    <col min="11260" max="11260" width="7.5703125" style="1505" customWidth="1"/>
    <col min="11261" max="11261" width="37.7109375" style="1505" customWidth="1"/>
    <col min="11262" max="11262" width="15.7109375" style="1505" customWidth="1"/>
    <col min="11263" max="11263" width="11.7109375" style="1505" customWidth="1"/>
    <col min="11264" max="11266" width="15.7109375" style="1505" customWidth="1"/>
    <col min="11267" max="11267" width="30.7109375" style="1505" customWidth="1"/>
    <col min="11268" max="11268" width="13.7109375" style="1505" customWidth="1"/>
    <col min="11269" max="11269" width="21.7109375" style="1505" customWidth="1"/>
    <col min="11270" max="11271" width="15.7109375" style="1505" customWidth="1"/>
    <col min="11272" max="11515" width="9.140625" style="1505"/>
    <col min="11516" max="11516" width="7.5703125" style="1505" customWidth="1"/>
    <col min="11517" max="11517" width="37.7109375" style="1505" customWidth="1"/>
    <col min="11518" max="11518" width="15.7109375" style="1505" customWidth="1"/>
    <col min="11519" max="11519" width="11.7109375" style="1505" customWidth="1"/>
    <col min="11520" max="11522" width="15.7109375" style="1505" customWidth="1"/>
    <col min="11523" max="11523" width="30.7109375" style="1505" customWidth="1"/>
    <col min="11524" max="11524" width="13.7109375" style="1505" customWidth="1"/>
    <col min="11525" max="11525" width="21.7109375" style="1505" customWidth="1"/>
    <col min="11526" max="11527" width="15.7109375" style="1505" customWidth="1"/>
    <col min="11528" max="11771" width="9.140625" style="1505"/>
    <col min="11772" max="11772" width="7.5703125" style="1505" customWidth="1"/>
    <col min="11773" max="11773" width="37.7109375" style="1505" customWidth="1"/>
    <col min="11774" max="11774" width="15.7109375" style="1505" customWidth="1"/>
    <col min="11775" max="11775" width="11.7109375" style="1505" customWidth="1"/>
    <col min="11776" max="11778" width="15.7109375" style="1505" customWidth="1"/>
    <col min="11779" max="11779" width="30.7109375" style="1505" customWidth="1"/>
    <col min="11780" max="11780" width="13.7109375" style="1505" customWidth="1"/>
    <col min="11781" max="11781" width="21.7109375" style="1505" customWidth="1"/>
    <col min="11782" max="11783" width="15.7109375" style="1505" customWidth="1"/>
    <col min="11784" max="12027" width="9.140625" style="1505"/>
    <col min="12028" max="12028" width="7.5703125" style="1505" customWidth="1"/>
    <col min="12029" max="12029" width="37.7109375" style="1505" customWidth="1"/>
    <col min="12030" max="12030" width="15.7109375" style="1505" customWidth="1"/>
    <col min="12031" max="12031" width="11.7109375" style="1505" customWidth="1"/>
    <col min="12032" max="12034" width="15.7109375" style="1505" customWidth="1"/>
    <col min="12035" max="12035" width="30.7109375" style="1505" customWidth="1"/>
    <col min="12036" max="12036" width="13.7109375" style="1505" customWidth="1"/>
    <col min="12037" max="12037" width="21.7109375" style="1505" customWidth="1"/>
    <col min="12038" max="12039" width="15.7109375" style="1505" customWidth="1"/>
    <col min="12040" max="12283" width="9.140625" style="1505"/>
    <col min="12284" max="12284" width="7.5703125" style="1505" customWidth="1"/>
    <col min="12285" max="12285" width="37.7109375" style="1505" customWidth="1"/>
    <col min="12286" max="12286" width="15.7109375" style="1505" customWidth="1"/>
    <col min="12287" max="12287" width="11.7109375" style="1505" customWidth="1"/>
    <col min="12288" max="12290" width="15.7109375" style="1505" customWidth="1"/>
    <col min="12291" max="12291" width="30.7109375" style="1505" customWidth="1"/>
    <col min="12292" max="12292" width="13.7109375" style="1505" customWidth="1"/>
    <col min="12293" max="12293" width="21.7109375" style="1505" customWidth="1"/>
    <col min="12294" max="12295" width="15.7109375" style="1505" customWidth="1"/>
    <col min="12296" max="12539" width="9.140625" style="1505"/>
    <col min="12540" max="12540" width="7.5703125" style="1505" customWidth="1"/>
    <col min="12541" max="12541" width="37.7109375" style="1505" customWidth="1"/>
    <col min="12542" max="12542" width="15.7109375" style="1505" customWidth="1"/>
    <col min="12543" max="12543" width="11.7109375" style="1505" customWidth="1"/>
    <col min="12544" max="12546" width="15.7109375" style="1505" customWidth="1"/>
    <col min="12547" max="12547" width="30.7109375" style="1505" customWidth="1"/>
    <col min="12548" max="12548" width="13.7109375" style="1505" customWidth="1"/>
    <col min="12549" max="12549" width="21.7109375" style="1505" customWidth="1"/>
    <col min="12550" max="12551" width="15.7109375" style="1505" customWidth="1"/>
    <col min="12552" max="12795" width="9.140625" style="1505"/>
    <col min="12796" max="12796" width="7.5703125" style="1505" customWidth="1"/>
    <col min="12797" max="12797" width="37.7109375" style="1505" customWidth="1"/>
    <col min="12798" max="12798" width="15.7109375" style="1505" customWidth="1"/>
    <col min="12799" max="12799" width="11.7109375" style="1505" customWidth="1"/>
    <col min="12800" max="12802" width="15.7109375" style="1505" customWidth="1"/>
    <col min="12803" max="12803" width="30.7109375" style="1505" customWidth="1"/>
    <col min="12804" max="12804" width="13.7109375" style="1505" customWidth="1"/>
    <col min="12805" max="12805" width="21.7109375" style="1505" customWidth="1"/>
    <col min="12806" max="12807" width="15.7109375" style="1505" customWidth="1"/>
    <col min="12808" max="13051" width="9.140625" style="1505"/>
    <col min="13052" max="13052" width="7.5703125" style="1505" customWidth="1"/>
    <col min="13053" max="13053" width="37.7109375" style="1505" customWidth="1"/>
    <col min="13054" max="13054" width="15.7109375" style="1505" customWidth="1"/>
    <col min="13055" max="13055" width="11.7109375" style="1505" customWidth="1"/>
    <col min="13056" max="13058" width="15.7109375" style="1505" customWidth="1"/>
    <col min="13059" max="13059" width="30.7109375" style="1505" customWidth="1"/>
    <col min="13060" max="13060" width="13.7109375" style="1505" customWidth="1"/>
    <col min="13061" max="13061" width="21.7109375" style="1505" customWidth="1"/>
    <col min="13062" max="13063" width="15.7109375" style="1505" customWidth="1"/>
    <col min="13064" max="13307" width="9.140625" style="1505"/>
    <col min="13308" max="13308" width="7.5703125" style="1505" customWidth="1"/>
    <col min="13309" max="13309" width="37.7109375" style="1505" customWidth="1"/>
    <col min="13310" max="13310" width="15.7109375" style="1505" customWidth="1"/>
    <col min="13311" max="13311" width="11.7109375" style="1505" customWidth="1"/>
    <col min="13312" max="13314" width="15.7109375" style="1505" customWidth="1"/>
    <col min="13315" max="13315" width="30.7109375" style="1505" customWidth="1"/>
    <col min="13316" max="13316" width="13.7109375" style="1505" customWidth="1"/>
    <col min="13317" max="13317" width="21.7109375" style="1505" customWidth="1"/>
    <col min="13318" max="13319" width="15.7109375" style="1505" customWidth="1"/>
    <col min="13320" max="13563" width="9.140625" style="1505"/>
    <col min="13564" max="13564" width="7.5703125" style="1505" customWidth="1"/>
    <col min="13565" max="13565" width="37.7109375" style="1505" customWidth="1"/>
    <col min="13566" max="13566" width="15.7109375" style="1505" customWidth="1"/>
    <col min="13567" max="13567" width="11.7109375" style="1505" customWidth="1"/>
    <col min="13568" max="13570" width="15.7109375" style="1505" customWidth="1"/>
    <col min="13571" max="13571" width="30.7109375" style="1505" customWidth="1"/>
    <col min="13572" max="13572" width="13.7109375" style="1505" customWidth="1"/>
    <col min="13573" max="13573" width="21.7109375" style="1505" customWidth="1"/>
    <col min="13574" max="13575" width="15.7109375" style="1505" customWidth="1"/>
    <col min="13576" max="13819" width="9.140625" style="1505"/>
    <col min="13820" max="13820" width="7.5703125" style="1505" customWidth="1"/>
    <col min="13821" max="13821" width="37.7109375" style="1505" customWidth="1"/>
    <col min="13822" max="13822" width="15.7109375" style="1505" customWidth="1"/>
    <col min="13823" max="13823" width="11.7109375" style="1505" customWidth="1"/>
    <col min="13824" max="13826" width="15.7109375" style="1505" customWidth="1"/>
    <col min="13827" max="13827" width="30.7109375" style="1505" customWidth="1"/>
    <col min="13828" max="13828" width="13.7109375" style="1505" customWidth="1"/>
    <col min="13829" max="13829" width="21.7109375" style="1505" customWidth="1"/>
    <col min="13830" max="13831" width="15.7109375" style="1505" customWidth="1"/>
    <col min="13832" max="14075" width="9.140625" style="1505"/>
    <col min="14076" max="14076" width="7.5703125" style="1505" customWidth="1"/>
    <col min="14077" max="14077" width="37.7109375" style="1505" customWidth="1"/>
    <col min="14078" max="14078" width="15.7109375" style="1505" customWidth="1"/>
    <col min="14079" max="14079" width="11.7109375" style="1505" customWidth="1"/>
    <col min="14080" max="14082" width="15.7109375" style="1505" customWidth="1"/>
    <col min="14083" max="14083" width="30.7109375" style="1505" customWidth="1"/>
    <col min="14084" max="14084" width="13.7109375" style="1505" customWidth="1"/>
    <col min="14085" max="14085" width="21.7109375" style="1505" customWidth="1"/>
    <col min="14086" max="14087" width="15.7109375" style="1505" customWidth="1"/>
    <col min="14088" max="14331" width="9.140625" style="1505"/>
    <col min="14332" max="14332" width="7.5703125" style="1505" customWidth="1"/>
    <col min="14333" max="14333" width="37.7109375" style="1505" customWidth="1"/>
    <col min="14334" max="14334" width="15.7109375" style="1505" customWidth="1"/>
    <col min="14335" max="14335" width="11.7109375" style="1505" customWidth="1"/>
    <col min="14336" max="14338" width="15.7109375" style="1505" customWidth="1"/>
    <col min="14339" max="14339" width="30.7109375" style="1505" customWidth="1"/>
    <col min="14340" max="14340" width="13.7109375" style="1505" customWidth="1"/>
    <col min="14341" max="14341" width="21.7109375" style="1505" customWidth="1"/>
    <col min="14342" max="14343" width="15.7109375" style="1505" customWidth="1"/>
    <col min="14344" max="14587" width="9.140625" style="1505"/>
    <col min="14588" max="14588" width="7.5703125" style="1505" customWidth="1"/>
    <col min="14589" max="14589" width="37.7109375" style="1505" customWidth="1"/>
    <col min="14590" max="14590" width="15.7109375" style="1505" customWidth="1"/>
    <col min="14591" max="14591" width="11.7109375" style="1505" customWidth="1"/>
    <col min="14592" max="14594" width="15.7109375" style="1505" customWidth="1"/>
    <col min="14595" max="14595" width="30.7109375" style="1505" customWidth="1"/>
    <col min="14596" max="14596" width="13.7109375" style="1505" customWidth="1"/>
    <col min="14597" max="14597" width="21.7109375" style="1505" customWidth="1"/>
    <col min="14598" max="14599" width="15.7109375" style="1505" customWidth="1"/>
    <col min="14600" max="14843" width="9.140625" style="1505"/>
    <col min="14844" max="14844" width="7.5703125" style="1505" customWidth="1"/>
    <col min="14845" max="14845" width="37.7109375" style="1505" customWidth="1"/>
    <col min="14846" max="14846" width="15.7109375" style="1505" customWidth="1"/>
    <col min="14847" max="14847" width="11.7109375" style="1505" customWidth="1"/>
    <col min="14848" max="14850" width="15.7109375" style="1505" customWidth="1"/>
    <col min="14851" max="14851" width="30.7109375" style="1505" customWidth="1"/>
    <col min="14852" max="14852" width="13.7109375" style="1505" customWidth="1"/>
    <col min="14853" max="14853" width="21.7109375" style="1505" customWidth="1"/>
    <col min="14854" max="14855" width="15.7109375" style="1505" customWidth="1"/>
    <col min="14856" max="15099" width="9.140625" style="1505"/>
    <col min="15100" max="15100" width="7.5703125" style="1505" customWidth="1"/>
    <col min="15101" max="15101" width="37.7109375" style="1505" customWidth="1"/>
    <col min="15102" max="15102" width="15.7109375" style="1505" customWidth="1"/>
    <col min="15103" max="15103" width="11.7109375" style="1505" customWidth="1"/>
    <col min="15104" max="15106" width="15.7109375" style="1505" customWidth="1"/>
    <col min="15107" max="15107" width="30.7109375" style="1505" customWidth="1"/>
    <col min="15108" max="15108" width="13.7109375" style="1505" customWidth="1"/>
    <col min="15109" max="15109" width="21.7109375" style="1505" customWidth="1"/>
    <col min="15110" max="15111" width="15.7109375" style="1505" customWidth="1"/>
    <col min="15112" max="15355" width="9.140625" style="1505"/>
    <col min="15356" max="15356" width="7.5703125" style="1505" customWidth="1"/>
    <col min="15357" max="15357" width="37.7109375" style="1505" customWidth="1"/>
    <col min="15358" max="15358" width="15.7109375" style="1505" customWidth="1"/>
    <col min="15359" max="15359" width="11.7109375" style="1505" customWidth="1"/>
    <col min="15360" max="15362" width="15.7109375" style="1505" customWidth="1"/>
    <col min="15363" max="15363" width="30.7109375" style="1505" customWidth="1"/>
    <col min="15364" max="15364" width="13.7109375" style="1505" customWidth="1"/>
    <col min="15365" max="15365" width="21.7109375" style="1505" customWidth="1"/>
    <col min="15366" max="15367" width="15.7109375" style="1505" customWidth="1"/>
    <col min="15368" max="15611" width="9.140625" style="1505"/>
    <col min="15612" max="15612" width="7.5703125" style="1505" customWidth="1"/>
    <col min="15613" max="15613" width="37.7109375" style="1505" customWidth="1"/>
    <col min="15614" max="15614" width="15.7109375" style="1505" customWidth="1"/>
    <col min="15615" max="15615" width="11.7109375" style="1505" customWidth="1"/>
    <col min="15616" max="15618" width="15.7109375" style="1505" customWidth="1"/>
    <col min="15619" max="15619" width="30.7109375" style="1505" customWidth="1"/>
    <col min="15620" max="15620" width="13.7109375" style="1505" customWidth="1"/>
    <col min="15621" max="15621" width="21.7109375" style="1505" customWidth="1"/>
    <col min="15622" max="15623" width="15.7109375" style="1505" customWidth="1"/>
    <col min="15624" max="15867" width="9.140625" style="1505"/>
    <col min="15868" max="15868" width="7.5703125" style="1505" customWidth="1"/>
    <col min="15869" max="15869" width="37.7109375" style="1505" customWidth="1"/>
    <col min="15870" max="15870" width="15.7109375" style="1505" customWidth="1"/>
    <col min="15871" max="15871" width="11.7109375" style="1505" customWidth="1"/>
    <col min="15872" max="15874" width="15.7109375" style="1505" customWidth="1"/>
    <col min="15875" max="15875" width="30.7109375" style="1505" customWidth="1"/>
    <col min="15876" max="15876" width="13.7109375" style="1505" customWidth="1"/>
    <col min="15877" max="15877" width="21.7109375" style="1505" customWidth="1"/>
    <col min="15878" max="15879" width="15.7109375" style="1505" customWidth="1"/>
    <col min="15880" max="16123" width="9.140625" style="1505"/>
    <col min="16124" max="16124" width="7.5703125" style="1505" customWidth="1"/>
    <col min="16125" max="16125" width="37.7109375" style="1505" customWidth="1"/>
    <col min="16126" max="16126" width="15.7109375" style="1505" customWidth="1"/>
    <col min="16127" max="16127" width="11.7109375" style="1505" customWidth="1"/>
    <col min="16128" max="16130" width="15.7109375" style="1505" customWidth="1"/>
    <col min="16131" max="16131" width="30.7109375" style="1505" customWidth="1"/>
    <col min="16132" max="16132" width="13.7109375" style="1505" customWidth="1"/>
    <col min="16133" max="16133" width="21.7109375" style="1505" customWidth="1"/>
    <col min="16134" max="16135" width="15.7109375" style="1505" customWidth="1"/>
    <col min="16136" max="16384" width="9.140625" style="1505"/>
  </cols>
  <sheetData>
    <row r="1" spans="1:8" ht="18" customHeight="1" x14ac:dyDescent="0.25">
      <c r="A1" s="3438" t="s">
        <v>2209</v>
      </c>
      <c r="B1" s="3438"/>
      <c r="C1" s="3438"/>
      <c r="D1" s="3438"/>
      <c r="E1" s="3438"/>
      <c r="F1" s="3438"/>
      <c r="G1" s="3438"/>
    </row>
    <row r="2" spans="1:8" s="14" customFormat="1" ht="18.75" x14ac:dyDescent="0.3">
      <c r="A2" s="2693" t="s">
        <v>2210</v>
      </c>
      <c r="B2" s="2693"/>
      <c r="C2" s="2693"/>
      <c r="D2" s="2693"/>
      <c r="E2" s="2693"/>
      <c r="F2" s="2693"/>
      <c r="G2" s="2693"/>
    </row>
    <row r="3" spans="1:8" ht="18.75" x14ac:dyDescent="0.25">
      <c r="A3" s="2325" t="s">
        <v>250</v>
      </c>
      <c r="B3" s="2325"/>
      <c r="C3" s="2325"/>
      <c r="D3" s="2325"/>
      <c r="E3" s="2325"/>
      <c r="F3" s="2325"/>
      <c r="G3" s="2325"/>
    </row>
    <row r="4" spans="1:8" ht="21.75" customHeight="1" x14ac:dyDescent="0.25">
      <c r="A4" s="2359" t="s">
        <v>1634</v>
      </c>
      <c r="B4" s="2359"/>
      <c r="C4" s="2359"/>
      <c r="D4" s="2359"/>
      <c r="E4" s="2359"/>
      <c r="F4" s="2359"/>
      <c r="G4" s="2359"/>
    </row>
    <row r="5" spans="1:8" ht="13.5" customHeight="1" x14ac:dyDescent="0.3">
      <c r="A5" s="1185"/>
      <c r="B5" s="1175"/>
      <c r="C5" s="1175"/>
      <c r="D5" s="1175"/>
      <c r="E5" s="1175"/>
      <c r="F5" s="1175"/>
      <c r="G5" s="1175"/>
    </row>
    <row r="6" spans="1:8" ht="120" customHeight="1" x14ac:dyDescent="0.25">
      <c r="A6" s="1288" t="s">
        <v>1</v>
      </c>
      <c r="B6" s="1288" t="s">
        <v>1795</v>
      </c>
      <c r="C6" s="1288" t="s">
        <v>1663</v>
      </c>
      <c r="D6" s="1288" t="s">
        <v>1664</v>
      </c>
      <c r="E6" s="1288" t="s">
        <v>2211</v>
      </c>
      <c r="F6" s="1288" t="s">
        <v>1796</v>
      </c>
      <c r="G6" s="1288" t="s">
        <v>1666</v>
      </c>
    </row>
    <row r="7" spans="1:8" s="83" customFormat="1" ht="23.25" customHeight="1" x14ac:dyDescent="0.25">
      <c r="A7" s="1506">
        <v>1</v>
      </c>
      <c r="B7" s="1506">
        <v>2</v>
      </c>
      <c r="C7" s="1506">
        <v>3</v>
      </c>
      <c r="D7" s="1506">
        <v>4</v>
      </c>
      <c r="E7" s="1506">
        <v>5</v>
      </c>
      <c r="F7" s="1506">
        <v>6</v>
      </c>
      <c r="G7" s="1506">
        <v>7</v>
      </c>
      <c r="H7" s="1505"/>
    </row>
    <row r="8" spans="1:8" s="83" customFormat="1" ht="27" customHeight="1" x14ac:dyDescent="0.25">
      <c r="A8" s="3439" t="s">
        <v>2212</v>
      </c>
      <c r="B8" s="3440"/>
      <c r="C8" s="3441"/>
      <c r="D8" s="3441"/>
      <c r="E8" s="3441"/>
      <c r="F8" s="3440"/>
      <c r="G8" s="3442"/>
      <c r="H8" s="1505"/>
    </row>
    <row r="9" spans="1:8" ht="134.25" customHeight="1" x14ac:dyDescent="0.25">
      <c r="A9" s="1507" t="s">
        <v>21</v>
      </c>
      <c r="B9" s="1508" t="s">
        <v>2213</v>
      </c>
      <c r="C9" s="1509">
        <v>100</v>
      </c>
      <c r="D9" s="1510">
        <v>100</v>
      </c>
      <c r="E9" s="1510">
        <v>100</v>
      </c>
      <c r="F9" s="1510">
        <v>100</v>
      </c>
      <c r="G9" s="1511" t="s">
        <v>2214</v>
      </c>
    </row>
  </sheetData>
  <mergeCells count="5">
    <mergeCell ref="A1:G1"/>
    <mergeCell ref="A2:G2"/>
    <mergeCell ref="A3:G3"/>
    <mergeCell ref="A4:G4"/>
    <mergeCell ref="A8:G8"/>
  </mergeCells>
  <pageMargins left="0.78740157480314965" right="0.39370078740157483" top="0.78740157480314965" bottom="0.78740157480314965" header="0.51181102362204722" footer="0.39370078740157483"/>
  <pageSetup paperSize="9" scale="62" firstPageNumber="199" fitToHeight="0" orientation="landscape" useFirstPageNumber="1" r:id="rId1"/>
  <headerFooter>
    <oddFooter>&amp;R&amp;"Times New Roman,обычный"&amp;14&amp;P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WVP250"/>
  <sheetViews>
    <sheetView view="pageBreakPreview" topLeftCell="A112" zoomScale="62" zoomScaleNormal="66" zoomScaleSheetLayoutView="62" zoomScalePageLayoutView="70" workbookViewId="0">
      <selection activeCell="K238" sqref="K238"/>
    </sheetView>
  </sheetViews>
  <sheetFormatPr defaultColWidth="26.7109375" defaultRowHeight="18.75" x14ac:dyDescent="0.25"/>
  <cols>
    <col min="1" max="1" width="8.7109375" style="1672" customWidth="1"/>
    <col min="2" max="2" width="45.7109375" style="1673" customWidth="1"/>
    <col min="3" max="3" width="15.7109375" style="1673" customWidth="1"/>
    <col min="4" max="5" width="17.7109375" style="1672" customWidth="1"/>
    <col min="6" max="6" width="14.85546875" style="1672" customWidth="1"/>
    <col min="7" max="7" width="35.7109375" style="1674" customWidth="1"/>
    <col min="8" max="8" width="17.7109375" style="1672" customWidth="1"/>
    <col min="9" max="9" width="12.28515625" style="1672" customWidth="1"/>
    <col min="10" max="10" width="30.7109375" style="1674" customWidth="1"/>
    <col min="11" max="254" width="26.7109375" style="1566"/>
    <col min="255" max="255" width="8.7109375" style="1566" customWidth="1"/>
    <col min="256" max="256" width="41.7109375" style="1566" customWidth="1"/>
    <col min="257" max="257" width="15.7109375" style="1566" customWidth="1"/>
    <col min="258" max="259" width="17.7109375" style="1566" customWidth="1"/>
    <col min="260" max="260" width="15.140625" style="1566" customWidth="1"/>
    <col min="261" max="261" width="35.7109375" style="1566" customWidth="1"/>
    <col min="262" max="262" width="17.7109375" style="1566" customWidth="1"/>
    <col min="263" max="263" width="14.7109375" style="1566" customWidth="1"/>
    <col min="264" max="264" width="30.7109375" style="1566" customWidth="1"/>
    <col min="265" max="510" width="26.7109375" style="1566"/>
    <col min="511" max="511" width="8.7109375" style="1566" customWidth="1"/>
    <col min="512" max="512" width="41.7109375" style="1566" customWidth="1"/>
    <col min="513" max="513" width="15.7109375" style="1566" customWidth="1"/>
    <col min="514" max="515" width="17.7109375" style="1566" customWidth="1"/>
    <col min="516" max="516" width="15.140625" style="1566" customWidth="1"/>
    <col min="517" max="517" width="35.7109375" style="1566" customWidth="1"/>
    <col min="518" max="518" width="17.7109375" style="1566" customWidth="1"/>
    <col min="519" max="519" width="14.7109375" style="1566" customWidth="1"/>
    <col min="520" max="520" width="30.7109375" style="1566" customWidth="1"/>
    <col min="521" max="766" width="26.7109375" style="1566"/>
    <col min="767" max="767" width="8.7109375" style="1566" customWidth="1"/>
    <col min="768" max="768" width="41.7109375" style="1566" customWidth="1"/>
    <col min="769" max="769" width="15.7109375" style="1566" customWidth="1"/>
    <col min="770" max="771" width="17.7109375" style="1566" customWidth="1"/>
    <col min="772" max="772" width="15.140625" style="1566" customWidth="1"/>
    <col min="773" max="773" width="35.7109375" style="1566" customWidth="1"/>
    <col min="774" max="774" width="17.7109375" style="1566" customWidth="1"/>
    <col min="775" max="775" width="14.7109375" style="1566" customWidth="1"/>
    <col min="776" max="776" width="30.7109375" style="1566" customWidth="1"/>
    <col min="777" max="1022" width="26.7109375" style="1566"/>
    <col min="1023" max="1023" width="8.7109375" style="1566" customWidth="1"/>
    <col min="1024" max="1024" width="41.7109375" style="1566" customWidth="1"/>
    <col min="1025" max="1025" width="15.7109375" style="1566" customWidth="1"/>
    <col min="1026" max="1027" width="17.7109375" style="1566" customWidth="1"/>
    <col min="1028" max="1028" width="15.140625" style="1566" customWidth="1"/>
    <col min="1029" max="1029" width="35.7109375" style="1566" customWidth="1"/>
    <col min="1030" max="1030" width="17.7109375" style="1566" customWidth="1"/>
    <col min="1031" max="1031" width="14.7109375" style="1566" customWidth="1"/>
    <col min="1032" max="1032" width="30.7109375" style="1566" customWidth="1"/>
    <col min="1033" max="1278" width="26.7109375" style="1566"/>
    <col min="1279" max="1279" width="8.7109375" style="1566" customWidth="1"/>
    <col min="1280" max="1280" width="41.7109375" style="1566" customWidth="1"/>
    <col min="1281" max="1281" width="15.7109375" style="1566" customWidth="1"/>
    <col min="1282" max="1283" width="17.7109375" style="1566" customWidth="1"/>
    <col min="1284" max="1284" width="15.140625" style="1566" customWidth="1"/>
    <col min="1285" max="1285" width="35.7109375" style="1566" customWidth="1"/>
    <col min="1286" max="1286" width="17.7109375" style="1566" customWidth="1"/>
    <col min="1287" max="1287" width="14.7109375" style="1566" customWidth="1"/>
    <col min="1288" max="1288" width="30.7109375" style="1566" customWidth="1"/>
    <col min="1289" max="1534" width="26.7109375" style="1566"/>
    <col min="1535" max="1535" width="8.7109375" style="1566" customWidth="1"/>
    <col min="1536" max="1536" width="41.7109375" style="1566" customWidth="1"/>
    <col min="1537" max="1537" width="15.7109375" style="1566" customWidth="1"/>
    <col min="1538" max="1539" width="17.7109375" style="1566" customWidth="1"/>
    <col min="1540" max="1540" width="15.140625" style="1566" customWidth="1"/>
    <col min="1541" max="1541" width="35.7109375" style="1566" customWidth="1"/>
    <col min="1542" max="1542" width="17.7109375" style="1566" customWidth="1"/>
    <col min="1543" max="1543" width="14.7109375" style="1566" customWidth="1"/>
    <col min="1544" max="1544" width="30.7109375" style="1566" customWidth="1"/>
    <col min="1545" max="1790" width="26.7109375" style="1566"/>
    <col min="1791" max="1791" width="8.7109375" style="1566" customWidth="1"/>
    <col min="1792" max="1792" width="41.7109375" style="1566" customWidth="1"/>
    <col min="1793" max="1793" width="15.7109375" style="1566" customWidth="1"/>
    <col min="1794" max="1795" width="17.7109375" style="1566" customWidth="1"/>
    <col min="1796" max="1796" width="15.140625" style="1566" customWidth="1"/>
    <col min="1797" max="1797" width="35.7109375" style="1566" customWidth="1"/>
    <col min="1798" max="1798" width="17.7109375" style="1566" customWidth="1"/>
    <col min="1799" max="1799" width="14.7109375" style="1566" customWidth="1"/>
    <col min="1800" max="1800" width="30.7109375" style="1566" customWidth="1"/>
    <col min="1801" max="2046" width="26.7109375" style="1566"/>
    <col min="2047" max="2047" width="8.7109375" style="1566" customWidth="1"/>
    <col min="2048" max="2048" width="41.7109375" style="1566" customWidth="1"/>
    <col min="2049" max="2049" width="15.7109375" style="1566" customWidth="1"/>
    <col min="2050" max="2051" width="17.7109375" style="1566" customWidth="1"/>
    <col min="2052" max="2052" width="15.140625" style="1566" customWidth="1"/>
    <col min="2053" max="2053" width="35.7109375" style="1566" customWidth="1"/>
    <col min="2054" max="2054" width="17.7109375" style="1566" customWidth="1"/>
    <col min="2055" max="2055" width="14.7109375" style="1566" customWidth="1"/>
    <col min="2056" max="2056" width="30.7109375" style="1566" customWidth="1"/>
    <col min="2057" max="2302" width="26.7109375" style="1566"/>
    <col min="2303" max="2303" width="8.7109375" style="1566" customWidth="1"/>
    <col min="2304" max="2304" width="41.7109375" style="1566" customWidth="1"/>
    <col min="2305" max="2305" width="15.7109375" style="1566" customWidth="1"/>
    <col min="2306" max="2307" width="17.7109375" style="1566" customWidth="1"/>
    <col min="2308" max="2308" width="15.140625" style="1566" customWidth="1"/>
    <col min="2309" max="2309" width="35.7109375" style="1566" customWidth="1"/>
    <col min="2310" max="2310" width="17.7109375" style="1566" customWidth="1"/>
    <col min="2311" max="2311" width="14.7109375" style="1566" customWidth="1"/>
    <col min="2312" max="2312" width="30.7109375" style="1566" customWidth="1"/>
    <col min="2313" max="2558" width="26.7109375" style="1566"/>
    <col min="2559" max="2559" width="8.7109375" style="1566" customWidth="1"/>
    <col min="2560" max="2560" width="41.7109375" style="1566" customWidth="1"/>
    <col min="2561" max="2561" width="15.7109375" style="1566" customWidth="1"/>
    <col min="2562" max="2563" width="17.7109375" style="1566" customWidth="1"/>
    <col min="2564" max="2564" width="15.140625" style="1566" customWidth="1"/>
    <col min="2565" max="2565" width="35.7109375" style="1566" customWidth="1"/>
    <col min="2566" max="2566" width="17.7109375" style="1566" customWidth="1"/>
    <col min="2567" max="2567" width="14.7109375" style="1566" customWidth="1"/>
    <col min="2568" max="2568" width="30.7109375" style="1566" customWidth="1"/>
    <col min="2569" max="2814" width="26.7109375" style="1566"/>
    <col min="2815" max="2815" width="8.7109375" style="1566" customWidth="1"/>
    <col min="2816" max="2816" width="41.7109375" style="1566" customWidth="1"/>
    <col min="2817" max="2817" width="15.7109375" style="1566" customWidth="1"/>
    <col min="2818" max="2819" width="17.7109375" style="1566" customWidth="1"/>
    <col min="2820" max="2820" width="15.140625" style="1566" customWidth="1"/>
    <col min="2821" max="2821" width="35.7109375" style="1566" customWidth="1"/>
    <col min="2822" max="2822" width="17.7109375" style="1566" customWidth="1"/>
    <col min="2823" max="2823" width="14.7109375" style="1566" customWidth="1"/>
    <col min="2824" max="2824" width="30.7109375" style="1566" customWidth="1"/>
    <col min="2825" max="3070" width="26.7109375" style="1566"/>
    <col min="3071" max="3071" width="8.7109375" style="1566" customWidth="1"/>
    <col min="3072" max="3072" width="41.7109375" style="1566" customWidth="1"/>
    <col min="3073" max="3073" width="15.7109375" style="1566" customWidth="1"/>
    <col min="3074" max="3075" width="17.7109375" style="1566" customWidth="1"/>
    <col min="3076" max="3076" width="15.140625" style="1566" customWidth="1"/>
    <col min="3077" max="3077" width="35.7109375" style="1566" customWidth="1"/>
    <col min="3078" max="3078" width="17.7109375" style="1566" customWidth="1"/>
    <col min="3079" max="3079" width="14.7109375" style="1566" customWidth="1"/>
    <col min="3080" max="3080" width="30.7109375" style="1566" customWidth="1"/>
    <col min="3081" max="3326" width="26.7109375" style="1566"/>
    <col min="3327" max="3327" width="8.7109375" style="1566" customWidth="1"/>
    <col min="3328" max="3328" width="41.7109375" style="1566" customWidth="1"/>
    <col min="3329" max="3329" width="15.7109375" style="1566" customWidth="1"/>
    <col min="3330" max="3331" width="17.7109375" style="1566" customWidth="1"/>
    <col min="3332" max="3332" width="15.140625" style="1566" customWidth="1"/>
    <col min="3333" max="3333" width="35.7109375" style="1566" customWidth="1"/>
    <col min="3334" max="3334" width="17.7109375" style="1566" customWidth="1"/>
    <col min="3335" max="3335" width="14.7109375" style="1566" customWidth="1"/>
    <col min="3336" max="3336" width="30.7109375" style="1566" customWidth="1"/>
    <col min="3337" max="3582" width="26.7109375" style="1566"/>
    <col min="3583" max="3583" width="8.7109375" style="1566" customWidth="1"/>
    <col min="3584" max="3584" width="41.7109375" style="1566" customWidth="1"/>
    <col min="3585" max="3585" width="15.7109375" style="1566" customWidth="1"/>
    <col min="3586" max="3587" width="17.7109375" style="1566" customWidth="1"/>
    <col min="3588" max="3588" width="15.140625" style="1566" customWidth="1"/>
    <col min="3589" max="3589" width="35.7109375" style="1566" customWidth="1"/>
    <col min="3590" max="3590" width="17.7109375" style="1566" customWidth="1"/>
    <col min="3591" max="3591" width="14.7109375" style="1566" customWidth="1"/>
    <col min="3592" max="3592" width="30.7109375" style="1566" customWidth="1"/>
    <col min="3593" max="3838" width="26.7109375" style="1566"/>
    <col min="3839" max="3839" width="8.7109375" style="1566" customWidth="1"/>
    <col min="3840" max="3840" width="41.7109375" style="1566" customWidth="1"/>
    <col min="3841" max="3841" width="15.7109375" style="1566" customWidth="1"/>
    <col min="3842" max="3843" width="17.7109375" style="1566" customWidth="1"/>
    <col min="3844" max="3844" width="15.140625" style="1566" customWidth="1"/>
    <col min="3845" max="3845" width="35.7109375" style="1566" customWidth="1"/>
    <col min="3846" max="3846" width="17.7109375" style="1566" customWidth="1"/>
    <col min="3847" max="3847" width="14.7109375" style="1566" customWidth="1"/>
    <col min="3848" max="3848" width="30.7109375" style="1566" customWidth="1"/>
    <col min="3849" max="4094" width="26.7109375" style="1566"/>
    <col min="4095" max="4095" width="8.7109375" style="1566" customWidth="1"/>
    <col min="4096" max="4096" width="41.7109375" style="1566" customWidth="1"/>
    <col min="4097" max="4097" width="15.7109375" style="1566" customWidth="1"/>
    <col min="4098" max="4099" width="17.7109375" style="1566" customWidth="1"/>
    <col min="4100" max="4100" width="15.140625" style="1566" customWidth="1"/>
    <col min="4101" max="4101" width="35.7109375" style="1566" customWidth="1"/>
    <col min="4102" max="4102" width="17.7109375" style="1566" customWidth="1"/>
    <col min="4103" max="4103" width="14.7109375" style="1566" customWidth="1"/>
    <col min="4104" max="4104" width="30.7109375" style="1566" customWidth="1"/>
    <col min="4105" max="4350" width="26.7109375" style="1566"/>
    <col min="4351" max="4351" width="8.7109375" style="1566" customWidth="1"/>
    <col min="4352" max="4352" width="41.7109375" style="1566" customWidth="1"/>
    <col min="4353" max="4353" width="15.7109375" style="1566" customWidth="1"/>
    <col min="4354" max="4355" width="17.7109375" style="1566" customWidth="1"/>
    <col min="4356" max="4356" width="15.140625" style="1566" customWidth="1"/>
    <col min="4357" max="4357" width="35.7109375" style="1566" customWidth="1"/>
    <col min="4358" max="4358" width="17.7109375" style="1566" customWidth="1"/>
    <col min="4359" max="4359" width="14.7109375" style="1566" customWidth="1"/>
    <col min="4360" max="4360" width="30.7109375" style="1566" customWidth="1"/>
    <col min="4361" max="4606" width="26.7109375" style="1566"/>
    <col min="4607" max="4607" width="8.7109375" style="1566" customWidth="1"/>
    <col min="4608" max="4608" width="41.7109375" style="1566" customWidth="1"/>
    <col min="4609" max="4609" width="15.7109375" style="1566" customWidth="1"/>
    <col min="4610" max="4611" width="17.7109375" style="1566" customWidth="1"/>
    <col min="4612" max="4612" width="15.140625" style="1566" customWidth="1"/>
    <col min="4613" max="4613" width="35.7109375" style="1566" customWidth="1"/>
    <col min="4614" max="4614" width="17.7109375" style="1566" customWidth="1"/>
    <col min="4615" max="4615" width="14.7109375" style="1566" customWidth="1"/>
    <col min="4616" max="4616" width="30.7109375" style="1566" customWidth="1"/>
    <col min="4617" max="4862" width="26.7109375" style="1566"/>
    <col min="4863" max="4863" width="8.7109375" style="1566" customWidth="1"/>
    <col min="4864" max="4864" width="41.7109375" style="1566" customWidth="1"/>
    <col min="4865" max="4865" width="15.7109375" style="1566" customWidth="1"/>
    <col min="4866" max="4867" width="17.7109375" style="1566" customWidth="1"/>
    <col min="4868" max="4868" width="15.140625" style="1566" customWidth="1"/>
    <col min="4869" max="4869" width="35.7109375" style="1566" customWidth="1"/>
    <col min="4870" max="4870" width="17.7109375" style="1566" customWidth="1"/>
    <col min="4871" max="4871" width="14.7109375" style="1566" customWidth="1"/>
    <col min="4872" max="4872" width="30.7109375" style="1566" customWidth="1"/>
    <col min="4873" max="5118" width="26.7109375" style="1566"/>
    <col min="5119" max="5119" width="8.7109375" style="1566" customWidth="1"/>
    <col min="5120" max="5120" width="41.7109375" style="1566" customWidth="1"/>
    <col min="5121" max="5121" width="15.7109375" style="1566" customWidth="1"/>
    <col min="5122" max="5123" width="17.7109375" style="1566" customWidth="1"/>
    <col min="5124" max="5124" width="15.140625" style="1566" customWidth="1"/>
    <col min="5125" max="5125" width="35.7109375" style="1566" customWidth="1"/>
    <col min="5126" max="5126" width="17.7109375" style="1566" customWidth="1"/>
    <col min="5127" max="5127" width="14.7109375" style="1566" customWidth="1"/>
    <col min="5128" max="5128" width="30.7109375" style="1566" customWidth="1"/>
    <col min="5129" max="5374" width="26.7109375" style="1566"/>
    <col min="5375" max="5375" width="8.7109375" style="1566" customWidth="1"/>
    <col min="5376" max="5376" width="41.7109375" style="1566" customWidth="1"/>
    <col min="5377" max="5377" width="15.7109375" style="1566" customWidth="1"/>
    <col min="5378" max="5379" width="17.7109375" style="1566" customWidth="1"/>
    <col min="5380" max="5380" width="15.140625" style="1566" customWidth="1"/>
    <col min="5381" max="5381" width="35.7109375" style="1566" customWidth="1"/>
    <col min="5382" max="5382" width="17.7109375" style="1566" customWidth="1"/>
    <col min="5383" max="5383" width="14.7109375" style="1566" customWidth="1"/>
    <col min="5384" max="5384" width="30.7109375" style="1566" customWidth="1"/>
    <col min="5385" max="5630" width="26.7109375" style="1566"/>
    <col min="5631" max="5631" width="8.7109375" style="1566" customWidth="1"/>
    <col min="5632" max="5632" width="41.7109375" style="1566" customWidth="1"/>
    <col min="5633" max="5633" width="15.7109375" style="1566" customWidth="1"/>
    <col min="5634" max="5635" width="17.7109375" style="1566" customWidth="1"/>
    <col min="5636" max="5636" width="15.140625" style="1566" customWidth="1"/>
    <col min="5637" max="5637" width="35.7109375" style="1566" customWidth="1"/>
    <col min="5638" max="5638" width="17.7109375" style="1566" customWidth="1"/>
    <col min="5639" max="5639" width="14.7109375" style="1566" customWidth="1"/>
    <col min="5640" max="5640" width="30.7109375" style="1566" customWidth="1"/>
    <col min="5641" max="5886" width="26.7109375" style="1566"/>
    <col min="5887" max="5887" width="8.7109375" style="1566" customWidth="1"/>
    <col min="5888" max="5888" width="41.7109375" style="1566" customWidth="1"/>
    <col min="5889" max="5889" width="15.7109375" style="1566" customWidth="1"/>
    <col min="5890" max="5891" width="17.7109375" style="1566" customWidth="1"/>
    <col min="5892" max="5892" width="15.140625" style="1566" customWidth="1"/>
    <col min="5893" max="5893" width="35.7109375" style="1566" customWidth="1"/>
    <col min="5894" max="5894" width="17.7109375" style="1566" customWidth="1"/>
    <col min="5895" max="5895" width="14.7109375" style="1566" customWidth="1"/>
    <col min="5896" max="5896" width="30.7109375" style="1566" customWidth="1"/>
    <col min="5897" max="6142" width="26.7109375" style="1566"/>
    <col min="6143" max="6143" width="8.7109375" style="1566" customWidth="1"/>
    <col min="6144" max="6144" width="41.7109375" style="1566" customWidth="1"/>
    <col min="6145" max="6145" width="15.7109375" style="1566" customWidth="1"/>
    <col min="6146" max="6147" width="17.7109375" style="1566" customWidth="1"/>
    <col min="6148" max="6148" width="15.140625" style="1566" customWidth="1"/>
    <col min="6149" max="6149" width="35.7109375" style="1566" customWidth="1"/>
    <col min="6150" max="6150" width="17.7109375" style="1566" customWidth="1"/>
    <col min="6151" max="6151" width="14.7109375" style="1566" customWidth="1"/>
    <col min="6152" max="6152" width="30.7109375" style="1566" customWidth="1"/>
    <col min="6153" max="6398" width="26.7109375" style="1566"/>
    <col min="6399" max="6399" width="8.7109375" style="1566" customWidth="1"/>
    <col min="6400" max="6400" width="41.7109375" style="1566" customWidth="1"/>
    <col min="6401" max="6401" width="15.7109375" style="1566" customWidth="1"/>
    <col min="6402" max="6403" width="17.7109375" style="1566" customWidth="1"/>
    <col min="6404" max="6404" width="15.140625" style="1566" customWidth="1"/>
    <col min="6405" max="6405" width="35.7109375" style="1566" customWidth="1"/>
    <col min="6406" max="6406" width="17.7109375" style="1566" customWidth="1"/>
    <col min="6407" max="6407" width="14.7109375" style="1566" customWidth="1"/>
    <col min="6408" max="6408" width="30.7109375" style="1566" customWidth="1"/>
    <col min="6409" max="6654" width="26.7109375" style="1566"/>
    <col min="6655" max="6655" width="8.7109375" style="1566" customWidth="1"/>
    <col min="6656" max="6656" width="41.7109375" style="1566" customWidth="1"/>
    <col min="6657" max="6657" width="15.7109375" style="1566" customWidth="1"/>
    <col min="6658" max="6659" width="17.7109375" style="1566" customWidth="1"/>
    <col min="6660" max="6660" width="15.140625" style="1566" customWidth="1"/>
    <col min="6661" max="6661" width="35.7109375" style="1566" customWidth="1"/>
    <col min="6662" max="6662" width="17.7109375" style="1566" customWidth="1"/>
    <col min="6663" max="6663" width="14.7109375" style="1566" customWidth="1"/>
    <col min="6664" max="6664" width="30.7109375" style="1566" customWidth="1"/>
    <col min="6665" max="6910" width="26.7109375" style="1566"/>
    <col min="6911" max="6911" width="8.7109375" style="1566" customWidth="1"/>
    <col min="6912" max="6912" width="41.7109375" style="1566" customWidth="1"/>
    <col min="6913" max="6913" width="15.7109375" style="1566" customWidth="1"/>
    <col min="6914" max="6915" width="17.7109375" style="1566" customWidth="1"/>
    <col min="6916" max="6916" width="15.140625" style="1566" customWidth="1"/>
    <col min="6917" max="6917" width="35.7109375" style="1566" customWidth="1"/>
    <col min="6918" max="6918" width="17.7109375" style="1566" customWidth="1"/>
    <col min="6919" max="6919" width="14.7109375" style="1566" customWidth="1"/>
    <col min="6920" max="6920" width="30.7109375" style="1566" customWidth="1"/>
    <col min="6921" max="7166" width="26.7109375" style="1566"/>
    <col min="7167" max="7167" width="8.7109375" style="1566" customWidth="1"/>
    <col min="7168" max="7168" width="41.7109375" style="1566" customWidth="1"/>
    <col min="7169" max="7169" width="15.7109375" style="1566" customWidth="1"/>
    <col min="7170" max="7171" width="17.7109375" style="1566" customWidth="1"/>
    <col min="7172" max="7172" width="15.140625" style="1566" customWidth="1"/>
    <col min="7173" max="7173" width="35.7109375" style="1566" customWidth="1"/>
    <col min="7174" max="7174" width="17.7109375" style="1566" customWidth="1"/>
    <col min="7175" max="7175" width="14.7109375" style="1566" customWidth="1"/>
    <col min="7176" max="7176" width="30.7109375" style="1566" customWidth="1"/>
    <col min="7177" max="7422" width="26.7109375" style="1566"/>
    <col min="7423" max="7423" width="8.7109375" style="1566" customWidth="1"/>
    <col min="7424" max="7424" width="41.7109375" style="1566" customWidth="1"/>
    <col min="7425" max="7425" width="15.7109375" style="1566" customWidth="1"/>
    <col min="7426" max="7427" width="17.7109375" style="1566" customWidth="1"/>
    <col min="7428" max="7428" width="15.140625" style="1566" customWidth="1"/>
    <col min="7429" max="7429" width="35.7109375" style="1566" customWidth="1"/>
    <col min="7430" max="7430" width="17.7109375" style="1566" customWidth="1"/>
    <col min="7431" max="7431" width="14.7109375" style="1566" customWidth="1"/>
    <col min="7432" max="7432" width="30.7109375" style="1566" customWidth="1"/>
    <col min="7433" max="7678" width="26.7109375" style="1566"/>
    <col min="7679" max="7679" width="8.7109375" style="1566" customWidth="1"/>
    <col min="7680" max="7680" width="41.7109375" style="1566" customWidth="1"/>
    <col min="7681" max="7681" width="15.7109375" style="1566" customWidth="1"/>
    <col min="7682" max="7683" width="17.7109375" style="1566" customWidth="1"/>
    <col min="7684" max="7684" width="15.140625" style="1566" customWidth="1"/>
    <col min="7685" max="7685" width="35.7109375" style="1566" customWidth="1"/>
    <col min="7686" max="7686" width="17.7109375" style="1566" customWidth="1"/>
    <col min="7687" max="7687" width="14.7109375" style="1566" customWidth="1"/>
    <col min="7688" max="7688" width="30.7109375" style="1566" customWidth="1"/>
    <col min="7689" max="7934" width="26.7109375" style="1566"/>
    <col min="7935" max="7935" width="8.7109375" style="1566" customWidth="1"/>
    <col min="7936" max="7936" width="41.7109375" style="1566" customWidth="1"/>
    <col min="7937" max="7937" width="15.7109375" style="1566" customWidth="1"/>
    <col min="7938" max="7939" width="17.7109375" style="1566" customWidth="1"/>
    <col min="7940" max="7940" width="15.140625" style="1566" customWidth="1"/>
    <col min="7941" max="7941" width="35.7109375" style="1566" customWidth="1"/>
    <col min="7942" max="7942" width="17.7109375" style="1566" customWidth="1"/>
    <col min="7943" max="7943" width="14.7109375" style="1566" customWidth="1"/>
    <col min="7944" max="7944" width="30.7109375" style="1566" customWidth="1"/>
    <col min="7945" max="8190" width="26.7109375" style="1566"/>
    <col min="8191" max="8191" width="8.7109375" style="1566" customWidth="1"/>
    <col min="8192" max="8192" width="41.7109375" style="1566" customWidth="1"/>
    <col min="8193" max="8193" width="15.7109375" style="1566" customWidth="1"/>
    <col min="8194" max="8195" width="17.7109375" style="1566" customWidth="1"/>
    <col min="8196" max="8196" width="15.140625" style="1566" customWidth="1"/>
    <col min="8197" max="8197" width="35.7109375" style="1566" customWidth="1"/>
    <col min="8198" max="8198" width="17.7109375" style="1566" customWidth="1"/>
    <col min="8199" max="8199" width="14.7109375" style="1566" customWidth="1"/>
    <col min="8200" max="8200" width="30.7109375" style="1566" customWidth="1"/>
    <col min="8201" max="8446" width="26.7109375" style="1566"/>
    <col min="8447" max="8447" width="8.7109375" style="1566" customWidth="1"/>
    <col min="8448" max="8448" width="41.7109375" style="1566" customWidth="1"/>
    <col min="8449" max="8449" width="15.7109375" style="1566" customWidth="1"/>
    <col min="8450" max="8451" width="17.7109375" style="1566" customWidth="1"/>
    <col min="8452" max="8452" width="15.140625" style="1566" customWidth="1"/>
    <col min="8453" max="8453" width="35.7109375" style="1566" customWidth="1"/>
    <col min="8454" max="8454" width="17.7109375" style="1566" customWidth="1"/>
    <col min="8455" max="8455" width="14.7109375" style="1566" customWidth="1"/>
    <col min="8456" max="8456" width="30.7109375" style="1566" customWidth="1"/>
    <col min="8457" max="8702" width="26.7109375" style="1566"/>
    <col min="8703" max="8703" width="8.7109375" style="1566" customWidth="1"/>
    <col min="8704" max="8704" width="41.7109375" style="1566" customWidth="1"/>
    <col min="8705" max="8705" width="15.7109375" style="1566" customWidth="1"/>
    <col min="8706" max="8707" width="17.7109375" style="1566" customWidth="1"/>
    <col min="8708" max="8708" width="15.140625" style="1566" customWidth="1"/>
    <col min="8709" max="8709" width="35.7109375" style="1566" customWidth="1"/>
    <col min="8710" max="8710" width="17.7109375" style="1566" customWidth="1"/>
    <col min="8711" max="8711" width="14.7109375" style="1566" customWidth="1"/>
    <col min="8712" max="8712" width="30.7109375" style="1566" customWidth="1"/>
    <col min="8713" max="8958" width="26.7109375" style="1566"/>
    <col min="8959" max="8959" width="8.7109375" style="1566" customWidth="1"/>
    <col min="8960" max="8960" width="41.7109375" style="1566" customWidth="1"/>
    <col min="8961" max="8961" width="15.7109375" style="1566" customWidth="1"/>
    <col min="8962" max="8963" width="17.7109375" style="1566" customWidth="1"/>
    <col min="8964" max="8964" width="15.140625" style="1566" customWidth="1"/>
    <col min="8965" max="8965" width="35.7109375" style="1566" customWidth="1"/>
    <col min="8966" max="8966" width="17.7109375" style="1566" customWidth="1"/>
    <col min="8967" max="8967" width="14.7109375" style="1566" customWidth="1"/>
    <col min="8968" max="8968" width="30.7109375" style="1566" customWidth="1"/>
    <col min="8969" max="9214" width="26.7109375" style="1566"/>
    <col min="9215" max="9215" width="8.7109375" style="1566" customWidth="1"/>
    <col min="9216" max="9216" width="41.7109375" style="1566" customWidth="1"/>
    <col min="9217" max="9217" width="15.7109375" style="1566" customWidth="1"/>
    <col min="9218" max="9219" width="17.7109375" style="1566" customWidth="1"/>
    <col min="9220" max="9220" width="15.140625" style="1566" customWidth="1"/>
    <col min="9221" max="9221" width="35.7109375" style="1566" customWidth="1"/>
    <col min="9222" max="9222" width="17.7109375" style="1566" customWidth="1"/>
    <col min="9223" max="9223" width="14.7109375" style="1566" customWidth="1"/>
    <col min="9224" max="9224" width="30.7109375" style="1566" customWidth="1"/>
    <col min="9225" max="9470" width="26.7109375" style="1566"/>
    <col min="9471" max="9471" width="8.7109375" style="1566" customWidth="1"/>
    <col min="9472" max="9472" width="41.7109375" style="1566" customWidth="1"/>
    <col min="9473" max="9473" width="15.7109375" style="1566" customWidth="1"/>
    <col min="9474" max="9475" width="17.7109375" style="1566" customWidth="1"/>
    <col min="9476" max="9476" width="15.140625" style="1566" customWidth="1"/>
    <col min="9477" max="9477" width="35.7109375" style="1566" customWidth="1"/>
    <col min="9478" max="9478" width="17.7109375" style="1566" customWidth="1"/>
    <col min="9479" max="9479" width="14.7109375" style="1566" customWidth="1"/>
    <col min="9480" max="9480" width="30.7109375" style="1566" customWidth="1"/>
    <col min="9481" max="9726" width="26.7109375" style="1566"/>
    <col min="9727" max="9727" width="8.7109375" style="1566" customWidth="1"/>
    <col min="9728" max="9728" width="41.7109375" style="1566" customWidth="1"/>
    <col min="9729" max="9729" width="15.7109375" style="1566" customWidth="1"/>
    <col min="9730" max="9731" width="17.7109375" style="1566" customWidth="1"/>
    <col min="9732" max="9732" width="15.140625" style="1566" customWidth="1"/>
    <col min="9733" max="9733" width="35.7109375" style="1566" customWidth="1"/>
    <col min="9734" max="9734" width="17.7109375" style="1566" customWidth="1"/>
    <col min="9735" max="9735" width="14.7109375" style="1566" customWidth="1"/>
    <col min="9736" max="9736" width="30.7109375" style="1566" customWidth="1"/>
    <col min="9737" max="9982" width="26.7109375" style="1566"/>
    <col min="9983" max="9983" width="8.7109375" style="1566" customWidth="1"/>
    <col min="9984" max="9984" width="41.7109375" style="1566" customWidth="1"/>
    <col min="9985" max="9985" width="15.7109375" style="1566" customWidth="1"/>
    <col min="9986" max="9987" width="17.7109375" style="1566" customWidth="1"/>
    <col min="9988" max="9988" width="15.140625" style="1566" customWidth="1"/>
    <col min="9989" max="9989" width="35.7109375" style="1566" customWidth="1"/>
    <col min="9990" max="9990" width="17.7109375" style="1566" customWidth="1"/>
    <col min="9991" max="9991" width="14.7109375" style="1566" customWidth="1"/>
    <col min="9992" max="9992" width="30.7109375" style="1566" customWidth="1"/>
    <col min="9993" max="10238" width="26.7109375" style="1566"/>
    <col min="10239" max="10239" width="8.7109375" style="1566" customWidth="1"/>
    <col min="10240" max="10240" width="41.7109375" style="1566" customWidth="1"/>
    <col min="10241" max="10241" width="15.7109375" style="1566" customWidth="1"/>
    <col min="10242" max="10243" width="17.7109375" style="1566" customWidth="1"/>
    <col min="10244" max="10244" width="15.140625" style="1566" customWidth="1"/>
    <col min="10245" max="10245" width="35.7109375" style="1566" customWidth="1"/>
    <col min="10246" max="10246" width="17.7109375" style="1566" customWidth="1"/>
    <col min="10247" max="10247" width="14.7109375" style="1566" customWidth="1"/>
    <col min="10248" max="10248" width="30.7109375" style="1566" customWidth="1"/>
    <col min="10249" max="10494" width="26.7109375" style="1566"/>
    <col min="10495" max="10495" width="8.7109375" style="1566" customWidth="1"/>
    <col min="10496" max="10496" width="41.7109375" style="1566" customWidth="1"/>
    <col min="10497" max="10497" width="15.7109375" style="1566" customWidth="1"/>
    <col min="10498" max="10499" width="17.7109375" style="1566" customWidth="1"/>
    <col min="10500" max="10500" width="15.140625" style="1566" customWidth="1"/>
    <col min="10501" max="10501" width="35.7109375" style="1566" customWidth="1"/>
    <col min="10502" max="10502" width="17.7109375" style="1566" customWidth="1"/>
    <col min="10503" max="10503" width="14.7109375" style="1566" customWidth="1"/>
    <col min="10504" max="10504" width="30.7109375" style="1566" customWidth="1"/>
    <col min="10505" max="10750" width="26.7109375" style="1566"/>
    <col min="10751" max="10751" width="8.7109375" style="1566" customWidth="1"/>
    <col min="10752" max="10752" width="41.7109375" style="1566" customWidth="1"/>
    <col min="10753" max="10753" width="15.7109375" style="1566" customWidth="1"/>
    <col min="10754" max="10755" width="17.7109375" style="1566" customWidth="1"/>
    <col min="10756" max="10756" width="15.140625" style="1566" customWidth="1"/>
    <col min="10757" max="10757" width="35.7109375" style="1566" customWidth="1"/>
    <col min="10758" max="10758" width="17.7109375" style="1566" customWidth="1"/>
    <col min="10759" max="10759" width="14.7109375" style="1566" customWidth="1"/>
    <col min="10760" max="10760" width="30.7109375" style="1566" customWidth="1"/>
    <col min="10761" max="11006" width="26.7109375" style="1566"/>
    <col min="11007" max="11007" width="8.7109375" style="1566" customWidth="1"/>
    <col min="11008" max="11008" width="41.7109375" style="1566" customWidth="1"/>
    <col min="11009" max="11009" width="15.7109375" style="1566" customWidth="1"/>
    <col min="11010" max="11011" width="17.7109375" style="1566" customWidth="1"/>
    <col min="11012" max="11012" width="15.140625" style="1566" customWidth="1"/>
    <col min="11013" max="11013" width="35.7109375" style="1566" customWidth="1"/>
    <col min="11014" max="11014" width="17.7109375" style="1566" customWidth="1"/>
    <col min="11015" max="11015" width="14.7109375" style="1566" customWidth="1"/>
    <col min="11016" max="11016" width="30.7109375" style="1566" customWidth="1"/>
    <col min="11017" max="11262" width="26.7109375" style="1566"/>
    <col min="11263" max="11263" width="8.7109375" style="1566" customWidth="1"/>
    <col min="11264" max="11264" width="41.7109375" style="1566" customWidth="1"/>
    <col min="11265" max="11265" width="15.7109375" style="1566" customWidth="1"/>
    <col min="11266" max="11267" width="17.7109375" style="1566" customWidth="1"/>
    <col min="11268" max="11268" width="15.140625" style="1566" customWidth="1"/>
    <col min="11269" max="11269" width="35.7109375" style="1566" customWidth="1"/>
    <col min="11270" max="11270" width="17.7109375" style="1566" customWidth="1"/>
    <col min="11271" max="11271" width="14.7109375" style="1566" customWidth="1"/>
    <col min="11272" max="11272" width="30.7109375" style="1566" customWidth="1"/>
    <col min="11273" max="11518" width="26.7109375" style="1566"/>
    <col min="11519" max="11519" width="8.7109375" style="1566" customWidth="1"/>
    <col min="11520" max="11520" width="41.7109375" style="1566" customWidth="1"/>
    <col min="11521" max="11521" width="15.7109375" style="1566" customWidth="1"/>
    <col min="11522" max="11523" width="17.7109375" style="1566" customWidth="1"/>
    <col min="11524" max="11524" width="15.140625" style="1566" customWidth="1"/>
    <col min="11525" max="11525" width="35.7109375" style="1566" customWidth="1"/>
    <col min="11526" max="11526" width="17.7109375" style="1566" customWidth="1"/>
    <col min="11527" max="11527" width="14.7109375" style="1566" customWidth="1"/>
    <col min="11528" max="11528" width="30.7109375" style="1566" customWidth="1"/>
    <col min="11529" max="11774" width="26.7109375" style="1566"/>
    <col min="11775" max="11775" width="8.7109375" style="1566" customWidth="1"/>
    <col min="11776" max="11776" width="41.7109375" style="1566" customWidth="1"/>
    <col min="11777" max="11777" width="15.7109375" style="1566" customWidth="1"/>
    <col min="11778" max="11779" width="17.7109375" style="1566" customWidth="1"/>
    <col min="11780" max="11780" width="15.140625" style="1566" customWidth="1"/>
    <col min="11781" max="11781" width="35.7109375" style="1566" customWidth="1"/>
    <col min="11782" max="11782" width="17.7109375" style="1566" customWidth="1"/>
    <col min="11783" max="11783" width="14.7109375" style="1566" customWidth="1"/>
    <col min="11784" max="11784" width="30.7109375" style="1566" customWidth="1"/>
    <col min="11785" max="12030" width="26.7109375" style="1566"/>
    <col min="12031" max="12031" width="8.7109375" style="1566" customWidth="1"/>
    <col min="12032" max="12032" width="41.7109375" style="1566" customWidth="1"/>
    <col min="12033" max="12033" width="15.7109375" style="1566" customWidth="1"/>
    <col min="12034" max="12035" width="17.7109375" style="1566" customWidth="1"/>
    <col min="12036" max="12036" width="15.140625" style="1566" customWidth="1"/>
    <col min="12037" max="12037" width="35.7109375" style="1566" customWidth="1"/>
    <col min="12038" max="12038" width="17.7109375" style="1566" customWidth="1"/>
    <col min="12039" max="12039" width="14.7109375" style="1566" customWidth="1"/>
    <col min="12040" max="12040" width="30.7109375" style="1566" customWidth="1"/>
    <col min="12041" max="12286" width="26.7109375" style="1566"/>
    <col min="12287" max="12287" width="8.7109375" style="1566" customWidth="1"/>
    <col min="12288" max="12288" width="41.7109375" style="1566" customWidth="1"/>
    <col min="12289" max="12289" width="15.7109375" style="1566" customWidth="1"/>
    <col min="12290" max="12291" width="17.7109375" style="1566" customWidth="1"/>
    <col min="12292" max="12292" width="15.140625" style="1566" customWidth="1"/>
    <col min="12293" max="12293" width="35.7109375" style="1566" customWidth="1"/>
    <col min="12294" max="12294" width="17.7109375" style="1566" customWidth="1"/>
    <col min="12295" max="12295" width="14.7109375" style="1566" customWidth="1"/>
    <col min="12296" max="12296" width="30.7109375" style="1566" customWidth="1"/>
    <col min="12297" max="12542" width="26.7109375" style="1566"/>
    <col min="12543" max="12543" width="8.7109375" style="1566" customWidth="1"/>
    <col min="12544" max="12544" width="41.7109375" style="1566" customWidth="1"/>
    <col min="12545" max="12545" width="15.7109375" style="1566" customWidth="1"/>
    <col min="12546" max="12547" width="17.7109375" style="1566" customWidth="1"/>
    <col min="12548" max="12548" width="15.140625" style="1566" customWidth="1"/>
    <col min="12549" max="12549" width="35.7109375" style="1566" customWidth="1"/>
    <col min="12550" max="12550" width="17.7109375" style="1566" customWidth="1"/>
    <col min="12551" max="12551" width="14.7109375" style="1566" customWidth="1"/>
    <col min="12552" max="12552" width="30.7109375" style="1566" customWidth="1"/>
    <col min="12553" max="12798" width="26.7109375" style="1566"/>
    <col min="12799" max="12799" width="8.7109375" style="1566" customWidth="1"/>
    <col min="12800" max="12800" width="41.7109375" style="1566" customWidth="1"/>
    <col min="12801" max="12801" width="15.7109375" style="1566" customWidth="1"/>
    <col min="12802" max="12803" width="17.7109375" style="1566" customWidth="1"/>
    <col min="12804" max="12804" width="15.140625" style="1566" customWidth="1"/>
    <col min="12805" max="12805" width="35.7109375" style="1566" customWidth="1"/>
    <col min="12806" max="12806" width="17.7109375" style="1566" customWidth="1"/>
    <col min="12807" max="12807" width="14.7109375" style="1566" customWidth="1"/>
    <col min="12808" max="12808" width="30.7109375" style="1566" customWidth="1"/>
    <col min="12809" max="13054" width="26.7109375" style="1566"/>
    <col min="13055" max="13055" width="8.7109375" style="1566" customWidth="1"/>
    <col min="13056" max="13056" width="41.7109375" style="1566" customWidth="1"/>
    <col min="13057" max="13057" width="15.7109375" style="1566" customWidth="1"/>
    <col min="13058" max="13059" width="17.7109375" style="1566" customWidth="1"/>
    <col min="13060" max="13060" width="15.140625" style="1566" customWidth="1"/>
    <col min="13061" max="13061" width="35.7109375" style="1566" customWidth="1"/>
    <col min="13062" max="13062" width="17.7109375" style="1566" customWidth="1"/>
    <col min="13063" max="13063" width="14.7109375" style="1566" customWidth="1"/>
    <col min="13064" max="13064" width="30.7109375" style="1566" customWidth="1"/>
    <col min="13065" max="13310" width="26.7109375" style="1566"/>
    <col min="13311" max="13311" width="8.7109375" style="1566" customWidth="1"/>
    <col min="13312" max="13312" width="41.7109375" style="1566" customWidth="1"/>
    <col min="13313" max="13313" width="15.7109375" style="1566" customWidth="1"/>
    <col min="13314" max="13315" width="17.7109375" style="1566" customWidth="1"/>
    <col min="13316" max="13316" width="15.140625" style="1566" customWidth="1"/>
    <col min="13317" max="13317" width="35.7109375" style="1566" customWidth="1"/>
    <col min="13318" max="13318" width="17.7109375" style="1566" customWidth="1"/>
    <col min="13319" max="13319" width="14.7109375" style="1566" customWidth="1"/>
    <col min="13320" max="13320" width="30.7109375" style="1566" customWidth="1"/>
    <col min="13321" max="13566" width="26.7109375" style="1566"/>
    <col min="13567" max="13567" width="8.7109375" style="1566" customWidth="1"/>
    <col min="13568" max="13568" width="41.7109375" style="1566" customWidth="1"/>
    <col min="13569" max="13569" width="15.7109375" style="1566" customWidth="1"/>
    <col min="13570" max="13571" width="17.7109375" style="1566" customWidth="1"/>
    <col min="13572" max="13572" width="15.140625" style="1566" customWidth="1"/>
    <col min="13573" max="13573" width="35.7109375" style="1566" customWidth="1"/>
    <col min="13574" max="13574" width="17.7109375" style="1566" customWidth="1"/>
    <col min="13575" max="13575" width="14.7109375" style="1566" customWidth="1"/>
    <col min="13576" max="13576" width="30.7109375" style="1566" customWidth="1"/>
    <col min="13577" max="13822" width="26.7109375" style="1566"/>
    <col min="13823" max="13823" width="8.7109375" style="1566" customWidth="1"/>
    <col min="13824" max="13824" width="41.7109375" style="1566" customWidth="1"/>
    <col min="13825" max="13825" width="15.7109375" style="1566" customWidth="1"/>
    <col min="13826" max="13827" width="17.7109375" style="1566" customWidth="1"/>
    <col min="13828" max="13828" width="15.140625" style="1566" customWidth="1"/>
    <col min="13829" max="13829" width="35.7109375" style="1566" customWidth="1"/>
    <col min="13830" max="13830" width="17.7109375" style="1566" customWidth="1"/>
    <col min="13831" max="13831" width="14.7109375" style="1566" customWidth="1"/>
    <col min="13832" max="13832" width="30.7109375" style="1566" customWidth="1"/>
    <col min="13833" max="14078" width="26.7109375" style="1566"/>
    <col min="14079" max="14079" width="8.7109375" style="1566" customWidth="1"/>
    <col min="14080" max="14080" width="41.7109375" style="1566" customWidth="1"/>
    <col min="14081" max="14081" width="15.7109375" style="1566" customWidth="1"/>
    <col min="14082" max="14083" width="17.7109375" style="1566" customWidth="1"/>
    <col min="14084" max="14084" width="15.140625" style="1566" customWidth="1"/>
    <col min="14085" max="14085" width="35.7109375" style="1566" customWidth="1"/>
    <col min="14086" max="14086" width="17.7109375" style="1566" customWidth="1"/>
    <col min="14087" max="14087" width="14.7109375" style="1566" customWidth="1"/>
    <col min="14088" max="14088" width="30.7109375" style="1566" customWidth="1"/>
    <col min="14089" max="14334" width="26.7109375" style="1566"/>
    <col min="14335" max="14335" width="8.7109375" style="1566" customWidth="1"/>
    <col min="14336" max="14336" width="41.7109375" style="1566" customWidth="1"/>
    <col min="14337" max="14337" width="15.7109375" style="1566" customWidth="1"/>
    <col min="14338" max="14339" width="17.7109375" style="1566" customWidth="1"/>
    <col min="14340" max="14340" width="15.140625" style="1566" customWidth="1"/>
    <col min="14341" max="14341" width="35.7109375" style="1566" customWidth="1"/>
    <col min="14342" max="14342" width="17.7109375" style="1566" customWidth="1"/>
    <col min="14343" max="14343" width="14.7109375" style="1566" customWidth="1"/>
    <col min="14344" max="14344" width="30.7109375" style="1566" customWidth="1"/>
    <col min="14345" max="14590" width="26.7109375" style="1566"/>
    <col min="14591" max="14591" width="8.7109375" style="1566" customWidth="1"/>
    <col min="14592" max="14592" width="41.7109375" style="1566" customWidth="1"/>
    <col min="14593" max="14593" width="15.7109375" style="1566" customWidth="1"/>
    <col min="14594" max="14595" width="17.7109375" style="1566" customWidth="1"/>
    <col min="14596" max="14596" width="15.140625" style="1566" customWidth="1"/>
    <col min="14597" max="14597" width="35.7109375" style="1566" customWidth="1"/>
    <col min="14598" max="14598" width="17.7109375" style="1566" customWidth="1"/>
    <col min="14599" max="14599" width="14.7109375" style="1566" customWidth="1"/>
    <col min="14600" max="14600" width="30.7109375" style="1566" customWidth="1"/>
    <col min="14601" max="14846" width="26.7109375" style="1566"/>
    <col min="14847" max="14847" width="8.7109375" style="1566" customWidth="1"/>
    <col min="14848" max="14848" width="41.7109375" style="1566" customWidth="1"/>
    <col min="14849" max="14849" width="15.7109375" style="1566" customWidth="1"/>
    <col min="14850" max="14851" width="17.7109375" style="1566" customWidth="1"/>
    <col min="14852" max="14852" width="15.140625" style="1566" customWidth="1"/>
    <col min="14853" max="14853" width="35.7109375" style="1566" customWidth="1"/>
    <col min="14854" max="14854" width="17.7109375" style="1566" customWidth="1"/>
    <col min="14855" max="14855" width="14.7109375" style="1566" customWidth="1"/>
    <col min="14856" max="14856" width="30.7109375" style="1566" customWidth="1"/>
    <col min="14857" max="15102" width="26.7109375" style="1566"/>
    <col min="15103" max="15103" width="8.7109375" style="1566" customWidth="1"/>
    <col min="15104" max="15104" width="41.7109375" style="1566" customWidth="1"/>
    <col min="15105" max="15105" width="15.7109375" style="1566" customWidth="1"/>
    <col min="15106" max="15107" width="17.7109375" style="1566" customWidth="1"/>
    <col min="15108" max="15108" width="15.140625" style="1566" customWidth="1"/>
    <col min="15109" max="15109" width="35.7109375" style="1566" customWidth="1"/>
    <col min="15110" max="15110" width="17.7109375" style="1566" customWidth="1"/>
    <col min="15111" max="15111" width="14.7109375" style="1566" customWidth="1"/>
    <col min="15112" max="15112" width="30.7109375" style="1566" customWidth="1"/>
    <col min="15113" max="15358" width="26.7109375" style="1566"/>
    <col min="15359" max="15359" width="8.7109375" style="1566" customWidth="1"/>
    <col min="15360" max="15360" width="41.7109375" style="1566" customWidth="1"/>
    <col min="15361" max="15361" width="15.7109375" style="1566" customWidth="1"/>
    <col min="15362" max="15363" width="17.7109375" style="1566" customWidth="1"/>
    <col min="15364" max="15364" width="15.140625" style="1566" customWidth="1"/>
    <col min="15365" max="15365" width="35.7109375" style="1566" customWidth="1"/>
    <col min="15366" max="15366" width="17.7109375" style="1566" customWidth="1"/>
    <col min="15367" max="15367" width="14.7109375" style="1566" customWidth="1"/>
    <col min="15368" max="15368" width="30.7109375" style="1566" customWidth="1"/>
    <col min="15369" max="15614" width="26.7109375" style="1566"/>
    <col min="15615" max="15615" width="8.7109375" style="1566" customWidth="1"/>
    <col min="15616" max="15616" width="41.7109375" style="1566" customWidth="1"/>
    <col min="15617" max="15617" width="15.7109375" style="1566" customWidth="1"/>
    <col min="15618" max="15619" width="17.7109375" style="1566" customWidth="1"/>
    <col min="15620" max="15620" width="15.140625" style="1566" customWidth="1"/>
    <col min="15621" max="15621" width="35.7109375" style="1566" customWidth="1"/>
    <col min="15622" max="15622" width="17.7109375" style="1566" customWidth="1"/>
    <col min="15623" max="15623" width="14.7109375" style="1566" customWidth="1"/>
    <col min="15624" max="15624" width="30.7109375" style="1566" customWidth="1"/>
    <col min="15625" max="15870" width="26.7109375" style="1566"/>
    <col min="15871" max="15871" width="8.7109375" style="1566" customWidth="1"/>
    <col min="15872" max="15872" width="41.7109375" style="1566" customWidth="1"/>
    <col min="15873" max="15873" width="15.7109375" style="1566" customWidth="1"/>
    <col min="15874" max="15875" width="17.7109375" style="1566" customWidth="1"/>
    <col min="15876" max="15876" width="15.140625" style="1566" customWidth="1"/>
    <col min="15877" max="15877" width="35.7109375" style="1566" customWidth="1"/>
    <col min="15878" max="15878" width="17.7109375" style="1566" customWidth="1"/>
    <col min="15879" max="15879" width="14.7109375" style="1566" customWidth="1"/>
    <col min="15880" max="15880" width="30.7109375" style="1566" customWidth="1"/>
    <col min="15881" max="16126" width="26.7109375" style="1566"/>
    <col min="16127" max="16127" width="8.7109375" style="1566" customWidth="1"/>
    <col min="16128" max="16128" width="41.7109375" style="1566" customWidth="1"/>
    <col min="16129" max="16129" width="15.7109375" style="1566" customWidth="1"/>
    <col min="16130" max="16131" width="17.7109375" style="1566" customWidth="1"/>
    <col min="16132" max="16132" width="15.140625" style="1566" customWidth="1"/>
    <col min="16133" max="16133" width="35.7109375" style="1566" customWidth="1"/>
    <col min="16134" max="16134" width="17.7109375" style="1566" customWidth="1"/>
    <col min="16135" max="16135" width="14.7109375" style="1566" customWidth="1"/>
    <col min="16136" max="16136" width="30.7109375" style="1566" customWidth="1"/>
    <col min="16137" max="16384" width="26.7109375" style="1566"/>
  </cols>
  <sheetData>
    <row r="1" spans="1:13" x14ac:dyDescent="0.25">
      <c r="J1" s="1766" t="s">
        <v>2420</v>
      </c>
    </row>
    <row r="2" spans="1:13" ht="18.75" customHeight="1" x14ac:dyDescent="0.25">
      <c r="A2" s="2859" t="s">
        <v>2236</v>
      </c>
      <c r="B2" s="2859"/>
      <c r="C2" s="2859"/>
      <c r="D2" s="2859"/>
      <c r="E2" s="2859"/>
      <c r="F2" s="2859"/>
      <c r="G2" s="2859"/>
      <c r="H2" s="2859"/>
      <c r="I2" s="2859"/>
      <c r="J2" s="2859"/>
    </row>
    <row r="3" spans="1:13" s="1567" customFormat="1" x14ac:dyDescent="0.25">
      <c r="A3" s="2859" t="s">
        <v>73</v>
      </c>
      <c r="B3" s="2859"/>
      <c r="C3" s="2859"/>
      <c r="D3" s="2859"/>
      <c r="E3" s="2859"/>
      <c r="F3" s="2859"/>
      <c r="G3" s="2859"/>
      <c r="H3" s="2859"/>
      <c r="I3" s="2859"/>
      <c r="J3" s="2859"/>
    </row>
    <row r="4" spans="1:13" s="1567" customFormat="1" x14ac:dyDescent="0.25">
      <c r="A4" s="2859" t="s">
        <v>65</v>
      </c>
      <c r="B4" s="2859"/>
      <c r="C4" s="2859"/>
      <c r="D4" s="2859"/>
      <c r="E4" s="2859"/>
      <c r="F4" s="2859"/>
      <c r="G4" s="2859"/>
      <c r="H4" s="2859"/>
      <c r="I4" s="2859"/>
      <c r="J4" s="2859"/>
    </row>
    <row r="5" spans="1:13" s="1568" customFormat="1" x14ac:dyDescent="0.25">
      <c r="A5" s="3467" t="s">
        <v>1634</v>
      </c>
      <c r="B5" s="3467"/>
      <c r="C5" s="3467"/>
      <c r="D5" s="3467"/>
      <c r="E5" s="3467"/>
      <c r="F5" s="3467"/>
      <c r="G5" s="3467"/>
      <c r="H5" s="3467"/>
      <c r="I5" s="3467"/>
      <c r="J5" s="3467"/>
    </row>
    <row r="6" spans="1:13" s="1568" customFormat="1" x14ac:dyDescent="0.25">
      <c r="A6" s="1569"/>
      <c r="B6" s="1570"/>
      <c r="C6" s="1570"/>
      <c r="D6" s="1569"/>
      <c r="E6" s="1569"/>
      <c r="F6" s="1569"/>
      <c r="G6" s="1571"/>
      <c r="H6" s="1569"/>
      <c r="I6" s="1569"/>
      <c r="J6" s="1571"/>
    </row>
    <row r="7" spans="1:13" ht="131.25" x14ac:dyDescent="0.25">
      <c r="A7" s="1572" t="s">
        <v>1</v>
      </c>
      <c r="B7" s="1573" t="s">
        <v>2</v>
      </c>
      <c r="C7" s="1573" t="s">
        <v>3</v>
      </c>
      <c r="D7" s="1574" t="s">
        <v>1225</v>
      </c>
      <c r="E7" s="1575" t="s">
        <v>1636</v>
      </c>
      <c r="F7" s="1575" t="s">
        <v>4</v>
      </c>
      <c r="G7" s="1573" t="s">
        <v>5</v>
      </c>
      <c r="H7" s="1573" t="s">
        <v>1637</v>
      </c>
      <c r="I7" s="1573" t="s">
        <v>6</v>
      </c>
      <c r="J7" s="1573" t="s">
        <v>7</v>
      </c>
    </row>
    <row r="8" spans="1:13" x14ac:dyDescent="0.25">
      <c r="A8" s="1576">
        <v>1</v>
      </c>
      <c r="B8" s="1576">
        <v>2</v>
      </c>
      <c r="C8" s="1576">
        <v>3</v>
      </c>
      <c r="D8" s="1576">
        <v>4</v>
      </c>
      <c r="E8" s="1576">
        <v>5</v>
      </c>
      <c r="F8" s="1576">
        <v>6</v>
      </c>
      <c r="G8" s="1576">
        <v>7</v>
      </c>
      <c r="H8" s="1576">
        <v>8</v>
      </c>
      <c r="I8" s="1576">
        <v>9</v>
      </c>
      <c r="J8" s="1576">
        <v>10</v>
      </c>
    </row>
    <row r="9" spans="1:13" s="1577" customFormat="1" x14ac:dyDescent="0.25">
      <c r="A9" s="3468" t="s">
        <v>868</v>
      </c>
      <c r="B9" s="3468"/>
      <c r="C9" s="3468"/>
      <c r="D9" s="3468"/>
      <c r="E9" s="3468"/>
      <c r="F9" s="3468"/>
      <c r="G9" s="3468"/>
      <c r="H9" s="3468"/>
      <c r="I9" s="3468"/>
      <c r="J9" s="3468"/>
    </row>
    <row r="10" spans="1:13" s="1581" customFormat="1" ht="24" customHeight="1" x14ac:dyDescent="0.25">
      <c r="A10" s="3443" t="s">
        <v>9</v>
      </c>
      <c r="B10" s="3446" t="s">
        <v>1063</v>
      </c>
      <c r="C10" s="1578" t="s">
        <v>15</v>
      </c>
      <c r="D10" s="1579">
        <f>D11+D12+D13</f>
        <v>62060.25</v>
      </c>
      <c r="E10" s="1579">
        <f>E11+E12+E13</f>
        <v>61737.082000000002</v>
      </c>
      <c r="F10" s="1579">
        <f>E10/D10*100</f>
        <v>99.47926732489799</v>
      </c>
      <c r="G10" s="3449"/>
      <c r="H10" s="1579">
        <f>H11+H12+H13</f>
        <v>61737.082000000002</v>
      </c>
      <c r="I10" s="1579">
        <f>H10/D10*100</f>
        <v>99.47926732489799</v>
      </c>
      <c r="J10" s="3469" t="s">
        <v>860</v>
      </c>
      <c r="K10" s="1580"/>
    </row>
    <row r="11" spans="1:13" s="1581" customFormat="1" ht="88.5" customHeight="1" x14ac:dyDescent="0.25">
      <c r="A11" s="3444"/>
      <c r="B11" s="3447"/>
      <c r="C11" s="1578" t="s">
        <v>16</v>
      </c>
      <c r="D11" s="1579">
        <f>D42+D96+D99</f>
        <v>46879.64</v>
      </c>
      <c r="E11" s="1579">
        <f>E96+E99</f>
        <v>46677.341</v>
      </c>
      <c r="F11" s="1579">
        <f>E11/D11*100</f>
        <v>99.568471515566245</v>
      </c>
      <c r="G11" s="3450"/>
      <c r="H11" s="1579">
        <f>H96+H99</f>
        <v>46677.341</v>
      </c>
      <c r="I11" s="1579">
        <f>H11/D11*100</f>
        <v>99.568471515566245</v>
      </c>
      <c r="J11" s="3470"/>
      <c r="K11" s="1580"/>
    </row>
    <row r="12" spans="1:13" s="1581" customFormat="1" ht="81" customHeight="1" x14ac:dyDescent="0.25">
      <c r="A12" s="3444"/>
      <c r="B12" s="3447"/>
      <c r="C12" s="1578" t="s">
        <v>18</v>
      </c>
      <c r="D12" s="1579">
        <v>0</v>
      </c>
      <c r="E12" s="1579">
        <v>0</v>
      </c>
      <c r="F12" s="1579">
        <v>0</v>
      </c>
      <c r="G12" s="3450"/>
      <c r="H12" s="1579">
        <v>0</v>
      </c>
      <c r="I12" s="1579">
        <v>0</v>
      </c>
      <c r="J12" s="3470"/>
      <c r="K12" s="1582"/>
      <c r="L12" s="1583"/>
      <c r="M12" s="1584"/>
    </row>
    <row r="13" spans="1:13" s="1581" customFormat="1" ht="119.25" customHeight="1" x14ac:dyDescent="0.25">
      <c r="A13" s="3445"/>
      <c r="B13" s="3448"/>
      <c r="C13" s="1578" t="s">
        <v>19</v>
      </c>
      <c r="D13" s="1579">
        <f>D97+D100</f>
        <v>15180.61</v>
      </c>
      <c r="E13" s="1579">
        <f>E97+E100</f>
        <v>15059.741</v>
      </c>
      <c r="F13" s="1579">
        <f>E13/D13*100</f>
        <v>99.203793523448653</v>
      </c>
      <c r="G13" s="3451"/>
      <c r="H13" s="1579">
        <f>H97+H100</f>
        <v>15059.741</v>
      </c>
      <c r="I13" s="1579">
        <f>H13/D13*100</f>
        <v>99.203793523448653</v>
      </c>
      <c r="J13" s="3471"/>
      <c r="K13" s="1580"/>
      <c r="M13" s="1584"/>
    </row>
    <row r="14" spans="1:13" s="1581" customFormat="1" ht="18" hidden="1" customHeight="1" x14ac:dyDescent="0.25">
      <c r="A14" s="3443" t="s">
        <v>9</v>
      </c>
      <c r="B14" s="3446" t="s">
        <v>1007</v>
      </c>
      <c r="C14" s="1578" t="s">
        <v>15</v>
      </c>
      <c r="D14" s="1579" t="e">
        <f>D15+D16+D17</f>
        <v>#REF!</v>
      </c>
      <c r="E14" s="1579" t="e">
        <f>E15+E16+E17</f>
        <v>#REF!</v>
      </c>
      <c r="F14" s="1579" t="e">
        <f>E14/D14*100</f>
        <v>#REF!</v>
      </c>
      <c r="G14" s="3449"/>
      <c r="H14" s="1579" t="e">
        <f>H15+H16+H17</f>
        <v>#REF!</v>
      </c>
      <c r="I14" s="1579" t="e">
        <f>H14/D14*100</f>
        <v>#REF!</v>
      </c>
      <c r="J14" s="3452"/>
      <c r="K14" s="1580"/>
    </row>
    <row r="15" spans="1:13" s="1581" customFormat="1" ht="73.5" hidden="1" customHeight="1" x14ac:dyDescent="0.25">
      <c r="A15" s="3444"/>
      <c r="B15" s="3447"/>
      <c r="C15" s="1578" t="s">
        <v>16</v>
      </c>
      <c r="D15" s="1579" t="e">
        <f>D19+D22+#REF!+D48+D51+D55+D67</f>
        <v>#REF!</v>
      </c>
      <c r="E15" s="1579" t="e">
        <f>E19+E22+#REF!+E48+E51+E55+E67</f>
        <v>#REF!</v>
      </c>
      <c r="F15" s="1579" t="e">
        <f t="shared" ref="F15:F16" si="0">E15/D15*100</f>
        <v>#REF!</v>
      </c>
      <c r="G15" s="3450"/>
      <c r="H15" s="1579" t="e">
        <f>H19+H23+#REF!+H51+H55+H67</f>
        <v>#REF!</v>
      </c>
      <c r="I15" s="1579" t="e">
        <f t="shared" ref="I15:I16" si="1">H15/D15*100</f>
        <v>#REF!</v>
      </c>
      <c r="J15" s="3453"/>
      <c r="K15" s="1580"/>
    </row>
    <row r="16" spans="1:13" s="1581" customFormat="1" ht="90.75" hidden="1" customHeight="1" x14ac:dyDescent="0.25">
      <c r="A16" s="3444"/>
      <c r="B16" s="3447"/>
      <c r="C16" s="1578" t="s">
        <v>19</v>
      </c>
      <c r="D16" s="1579">
        <f>D24+D32+D35+D37+D49+D60+D65+D68+D69+D70</f>
        <v>212370.64600000001</v>
      </c>
      <c r="E16" s="1579">
        <f>E24+E32+E35+E37+E49+E60+E65+E68+E69+E70</f>
        <v>1036.8</v>
      </c>
      <c r="F16" s="1579">
        <f t="shared" si="0"/>
        <v>0.48820306361925359</v>
      </c>
      <c r="G16" s="3450"/>
      <c r="H16" s="1579" t="e">
        <f>H20+H24+H32+H33+H35+H37+H39+#REF!+H49+H52+H56+H60+H65+H67+H69+H70</f>
        <v>#REF!</v>
      </c>
      <c r="I16" s="1579" t="e">
        <f t="shared" si="1"/>
        <v>#REF!</v>
      </c>
      <c r="J16" s="3453"/>
      <c r="K16" s="1582"/>
      <c r="L16" s="1583"/>
      <c r="M16" s="1584"/>
    </row>
    <row r="17" spans="1:14" s="1581" customFormat="1" ht="91.5" hidden="1" customHeight="1" x14ac:dyDescent="0.25">
      <c r="A17" s="3445"/>
      <c r="B17" s="3448"/>
      <c r="C17" s="1578" t="s">
        <v>507</v>
      </c>
      <c r="D17" s="1579">
        <f>D53</f>
        <v>0</v>
      </c>
      <c r="E17" s="1579">
        <f>E53</f>
        <v>0</v>
      </c>
      <c r="F17" s="1579">
        <v>0</v>
      </c>
      <c r="G17" s="3451"/>
      <c r="H17" s="1579">
        <f>H53</f>
        <v>0</v>
      </c>
      <c r="I17" s="1579">
        <v>0</v>
      </c>
      <c r="J17" s="3454"/>
      <c r="K17" s="1580"/>
      <c r="M17" s="1584"/>
    </row>
    <row r="18" spans="1:14" s="1581" customFormat="1" ht="27.75" hidden="1" customHeight="1" x14ac:dyDescent="0.25">
      <c r="A18" s="3455" t="s">
        <v>10</v>
      </c>
      <c r="B18" s="3458" t="s">
        <v>552</v>
      </c>
      <c r="C18" s="1585" t="s">
        <v>15</v>
      </c>
      <c r="D18" s="1586">
        <f>D19+D20</f>
        <v>0</v>
      </c>
      <c r="E18" s="1586">
        <f>E19+E20</f>
        <v>0</v>
      </c>
      <c r="F18" s="1586">
        <v>0</v>
      </c>
      <c r="G18" s="3461"/>
      <c r="H18" s="1586">
        <f>H19+H20</f>
        <v>0</v>
      </c>
      <c r="I18" s="1586">
        <v>0</v>
      </c>
      <c r="J18" s="3464" t="s">
        <v>753</v>
      </c>
      <c r="K18" s="1580"/>
      <c r="M18" s="3472"/>
    </row>
    <row r="19" spans="1:14" s="1581" customFormat="1" ht="74.25" hidden="1" customHeight="1" x14ac:dyDescent="0.25">
      <c r="A19" s="3456"/>
      <c r="B19" s="3459"/>
      <c r="C19" s="1585" t="s">
        <v>16</v>
      </c>
      <c r="D19" s="1586">
        <v>0</v>
      </c>
      <c r="E19" s="1586">
        <v>0</v>
      </c>
      <c r="F19" s="1586">
        <v>0</v>
      </c>
      <c r="G19" s="3462"/>
      <c r="H19" s="1586">
        <v>0</v>
      </c>
      <c r="I19" s="1586">
        <v>0</v>
      </c>
      <c r="J19" s="3465"/>
      <c r="K19" s="1580"/>
      <c r="M19" s="3472"/>
    </row>
    <row r="20" spans="1:14" s="1581" customFormat="1" ht="97.5" hidden="1" customHeight="1" x14ac:dyDescent="0.25">
      <c r="A20" s="3457"/>
      <c r="B20" s="3460"/>
      <c r="C20" s="1585" t="s">
        <v>19</v>
      </c>
      <c r="D20" s="1586">
        <v>0</v>
      </c>
      <c r="E20" s="1586">
        <v>0</v>
      </c>
      <c r="F20" s="1586">
        <v>0</v>
      </c>
      <c r="G20" s="3463"/>
      <c r="H20" s="1586">
        <v>0</v>
      </c>
      <c r="I20" s="1586">
        <v>0</v>
      </c>
      <c r="J20" s="3466"/>
      <c r="K20" s="1580"/>
      <c r="M20" s="1587"/>
    </row>
    <row r="21" spans="1:14" ht="25.5" customHeight="1" x14ac:dyDescent="0.25">
      <c r="A21" s="3473" t="s">
        <v>10</v>
      </c>
      <c r="B21" s="2847" t="s">
        <v>1064</v>
      </c>
      <c r="C21" s="2144" t="s">
        <v>15</v>
      </c>
      <c r="D21" s="2145">
        <f>D22+D24</f>
        <v>0</v>
      </c>
      <c r="E21" s="2145">
        <f>E22+E24</f>
        <v>0</v>
      </c>
      <c r="F21" s="1835">
        <v>0</v>
      </c>
      <c r="G21" s="3474"/>
      <c r="H21" s="1877">
        <f>H23+H24</f>
        <v>0</v>
      </c>
      <c r="I21" s="1835">
        <v>0</v>
      </c>
      <c r="J21" s="3475"/>
      <c r="K21" s="3476"/>
      <c r="M21" s="3472"/>
    </row>
    <row r="22" spans="1:14" ht="13.5" hidden="1" customHeight="1" x14ac:dyDescent="0.25">
      <c r="A22" s="3473"/>
      <c r="B22" s="2847"/>
      <c r="C22" s="3477" t="s">
        <v>16</v>
      </c>
      <c r="D22" s="3478">
        <f>D26</f>
        <v>0</v>
      </c>
      <c r="E22" s="3478">
        <f>E26</f>
        <v>0</v>
      </c>
      <c r="F22" s="1835"/>
      <c r="G22" s="3474"/>
      <c r="H22" s="1877"/>
      <c r="I22" s="1835"/>
      <c r="J22" s="3475"/>
      <c r="K22" s="3476"/>
      <c r="M22" s="3472"/>
    </row>
    <row r="23" spans="1:14" ht="81.75" customHeight="1" x14ac:dyDescent="0.25">
      <c r="A23" s="3473"/>
      <c r="B23" s="2847"/>
      <c r="C23" s="3477"/>
      <c r="D23" s="3478"/>
      <c r="E23" s="3478"/>
      <c r="F23" s="1835">
        <v>0</v>
      </c>
      <c r="G23" s="3474"/>
      <c r="H23" s="1877">
        <f>H26</f>
        <v>0</v>
      </c>
      <c r="I23" s="1835">
        <v>0</v>
      </c>
      <c r="J23" s="3475"/>
      <c r="K23" s="1591"/>
      <c r="M23" s="1587"/>
    </row>
    <row r="24" spans="1:14" ht="98.25" customHeight="1" x14ac:dyDescent="0.25">
      <c r="A24" s="3473"/>
      <c r="B24" s="2847"/>
      <c r="C24" s="2144" t="s">
        <v>19</v>
      </c>
      <c r="D24" s="2145">
        <f>D28</f>
        <v>0</v>
      </c>
      <c r="E24" s="2145">
        <f>E27+E31</f>
        <v>0</v>
      </c>
      <c r="F24" s="1835">
        <v>0</v>
      </c>
      <c r="G24" s="3474"/>
      <c r="H24" s="1877">
        <f>H27+H31</f>
        <v>0</v>
      </c>
      <c r="I24" s="1835">
        <v>0</v>
      </c>
      <c r="J24" s="3475"/>
      <c r="K24" s="1591"/>
      <c r="M24" s="1587"/>
    </row>
    <row r="25" spans="1:14" ht="19.5" hidden="1" customHeight="1" x14ac:dyDescent="0.25">
      <c r="A25" s="3457" t="s">
        <v>31</v>
      </c>
      <c r="B25" s="3339" t="s">
        <v>575</v>
      </c>
      <c r="C25" s="1592" t="s">
        <v>15</v>
      </c>
      <c r="D25" s="1593"/>
      <c r="E25" s="1594">
        <f>E26+E27</f>
        <v>0</v>
      </c>
      <c r="F25" s="1543">
        <v>0</v>
      </c>
      <c r="G25" s="3488" t="s">
        <v>576</v>
      </c>
      <c r="H25" s="1548">
        <f>H26+H27</f>
        <v>0</v>
      </c>
      <c r="I25" s="1543">
        <v>0</v>
      </c>
      <c r="J25" s="3490"/>
      <c r="K25" s="1591"/>
      <c r="M25" s="1587"/>
    </row>
    <row r="26" spans="1:14" ht="72" hidden="1" customHeight="1" x14ac:dyDescent="0.25">
      <c r="A26" s="3486"/>
      <c r="B26" s="3487"/>
      <c r="C26" s="1588" t="s">
        <v>16</v>
      </c>
      <c r="D26" s="1589">
        <f>D29</f>
        <v>0</v>
      </c>
      <c r="E26" s="1589">
        <f>E29</f>
        <v>0</v>
      </c>
      <c r="F26" s="1586">
        <v>0</v>
      </c>
      <c r="G26" s="3489"/>
      <c r="H26" s="1586">
        <f>H29</f>
        <v>0</v>
      </c>
      <c r="I26" s="1586">
        <v>0</v>
      </c>
      <c r="J26" s="3491"/>
      <c r="K26" s="1591"/>
      <c r="M26" s="1587"/>
    </row>
    <row r="27" spans="1:14" ht="93" hidden="1" customHeight="1" x14ac:dyDescent="0.25">
      <c r="A27" s="3486"/>
      <c r="B27" s="3487"/>
      <c r="C27" s="1588" t="s">
        <v>19</v>
      </c>
      <c r="D27" s="1589">
        <f>D30</f>
        <v>0</v>
      </c>
      <c r="E27" s="1589">
        <f>E30</f>
        <v>0</v>
      </c>
      <c r="F27" s="1586">
        <v>0</v>
      </c>
      <c r="G27" s="3489"/>
      <c r="H27" s="1590">
        <f>H30</f>
        <v>0</v>
      </c>
      <c r="I27" s="1586">
        <v>0</v>
      </c>
      <c r="J27" s="3491"/>
      <c r="K27" s="1591"/>
    </row>
    <row r="28" spans="1:14" ht="20.25" hidden="1" customHeight="1" x14ac:dyDescent="0.25">
      <c r="A28" s="3455" t="s">
        <v>577</v>
      </c>
      <c r="B28" s="3356" t="s">
        <v>578</v>
      </c>
      <c r="C28" s="1588" t="s">
        <v>15</v>
      </c>
      <c r="D28" s="1589">
        <f>D29+D30</f>
        <v>0</v>
      </c>
      <c r="E28" s="1589">
        <f>E29+E30</f>
        <v>0</v>
      </c>
      <c r="F28" s="1586">
        <v>0</v>
      </c>
      <c r="G28" s="3489"/>
      <c r="H28" s="1590">
        <f>H29+H30</f>
        <v>0</v>
      </c>
      <c r="I28" s="1586">
        <v>0</v>
      </c>
      <c r="J28" s="3492" t="s">
        <v>869</v>
      </c>
      <c r="K28" s="1584"/>
    </row>
    <row r="29" spans="1:14" ht="72" hidden="1" customHeight="1" x14ac:dyDescent="0.25">
      <c r="A29" s="3456"/>
      <c r="B29" s="3357"/>
      <c r="C29" s="1588" t="s">
        <v>16</v>
      </c>
      <c r="D29" s="1589">
        <v>0</v>
      </c>
      <c r="E29" s="1589">
        <v>0</v>
      </c>
      <c r="F29" s="1586">
        <v>0</v>
      </c>
      <c r="G29" s="3489"/>
      <c r="H29" s="1590">
        <v>0</v>
      </c>
      <c r="I29" s="1586">
        <v>0</v>
      </c>
      <c r="J29" s="3493"/>
      <c r="K29" s="1584"/>
    </row>
    <row r="30" spans="1:14" ht="90.75" hidden="1" customHeight="1" x14ac:dyDescent="0.25">
      <c r="A30" s="3457"/>
      <c r="B30" s="3339"/>
      <c r="C30" s="1588" t="s">
        <v>19</v>
      </c>
      <c r="D30" s="1589">
        <v>0</v>
      </c>
      <c r="E30" s="1589">
        <v>0</v>
      </c>
      <c r="F30" s="1586">
        <v>0</v>
      </c>
      <c r="G30" s="3489"/>
      <c r="H30" s="1590">
        <v>0</v>
      </c>
      <c r="I30" s="1586">
        <v>0</v>
      </c>
      <c r="J30" s="3494"/>
      <c r="K30" s="1584"/>
    </row>
    <row r="31" spans="1:14" ht="90.75" hidden="1" customHeight="1" x14ac:dyDescent="0.25">
      <c r="A31" s="1595" t="s">
        <v>33</v>
      </c>
      <c r="B31" s="1596" t="s">
        <v>579</v>
      </c>
      <c r="C31" s="1588" t="s">
        <v>19</v>
      </c>
      <c r="D31" s="1589">
        <v>3949</v>
      </c>
      <c r="E31" s="1589">
        <v>0</v>
      </c>
      <c r="F31" s="1586">
        <f t="shared" ref="F31:F37" si="2">E31/D31*100</f>
        <v>0</v>
      </c>
      <c r="G31" s="1597" t="s">
        <v>658</v>
      </c>
      <c r="H31" s="1590">
        <v>0</v>
      </c>
      <c r="I31" s="1586">
        <f>H31/D31*100</f>
        <v>0</v>
      </c>
      <c r="J31" s="1598" t="s">
        <v>917</v>
      </c>
      <c r="K31" s="1584"/>
    </row>
    <row r="32" spans="1:14" ht="97.5" hidden="1" customHeight="1" x14ac:dyDescent="0.25">
      <c r="A32" s="1595" t="s">
        <v>42</v>
      </c>
      <c r="B32" s="1596" t="s">
        <v>508</v>
      </c>
      <c r="C32" s="1599" t="s">
        <v>19</v>
      </c>
      <c r="D32" s="1600">
        <v>8600</v>
      </c>
      <c r="E32" s="1600">
        <v>0</v>
      </c>
      <c r="F32" s="1586">
        <f t="shared" si="2"/>
        <v>0</v>
      </c>
      <c r="G32" s="1597"/>
      <c r="H32" s="1590">
        <v>0</v>
      </c>
      <c r="I32" s="1586">
        <f t="shared" ref="I32:I47" si="3">H32/D32*100</f>
        <v>0</v>
      </c>
      <c r="J32" s="1598" t="s">
        <v>870</v>
      </c>
      <c r="K32" s="1591"/>
      <c r="N32" s="1566" t="s">
        <v>509</v>
      </c>
    </row>
    <row r="33" spans="1:12" ht="97.5" hidden="1" customHeight="1" x14ac:dyDescent="0.25">
      <c r="A33" s="1601" t="s">
        <v>82</v>
      </c>
      <c r="B33" s="1547" t="s">
        <v>871</v>
      </c>
      <c r="C33" s="1599" t="s">
        <v>19</v>
      </c>
      <c r="D33" s="1600">
        <v>0</v>
      </c>
      <c r="E33" s="1600">
        <v>0</v>
      </c>
      <c r="F33" s="1586">
        <v>0</v>
      </c>
      <c r="G33" s="1602"/>
      <c r="H33" s="1590">
        <v>0</v>
      </c>
      <c r="I33" s="1586">
        <v>0</v>
      </c>
      <c r="J33" s="1603" t="s">
        <v>753</v>
      </c>
      <c r="K33" s="1591"/>
    </row>
    <row r="34" spans="1:12" ht="19.5" hidden="1" customHeight="1" x14ac:dyDescent="0.25">
      <c r="A34" s="3479" t="s">
        <v>83</v>
      </c>
      <c r="B34" s="3481" t="s">
        <v>918</v>
      </c>
      <c r="C34" s="1596" t="s">
        <v>15</v>
      </c>
      <c r="D34" s="1590">
        <f>D35</f>
        <v>4000</v>
      </c>
      <c r="E34" s="1590">
        <f>E35</f>
        <v>0</v>
      </c>
      <c r="F34" s="1586">
        <f t="shared" si="2"/>
        <v>0</v>
      </c>
      <c r="G34" s="3482"/>
      <c r="H34" s="1590">
        <f>H35</f>
        <v>0</v>
      </c>
      <c r="I34" s="1586">
        <f t="shared" si="3"/>
        <v>0</v>
      </c>
      <c r="J34" s="3464" t="s">
        <v>919</v>
      </c>
      <c r="K34" s="1591"/>
    </row>
    <row r="35" spans="1:12" ht="127.5" hidden="1" customHeight="1" x14ac:dyDescent="0.25">
      <c r="A35" s="3480"/>
      <c r="B35" s="3352"/>
      <c r="C35" s="1547" t="s">
        <v>19</v>
      </c>
      <c r="D35" s="1604">
        <v>4000</v>
      </c>
      <c r="E35" s="1604">
        <v>0</v>
      </c>
      <c r="F35" s="1604">
        <f t="shared" si="2"/>
        <v>0</v>
      </c>
      <c r="G35" s="3483"/>
      <c r="H35" s="1604">
        <v>0</v>
      </c>
      <c r="I35" s="1546">
        <f t="shared" si="3"/>
        <v>0</v>
      </c>
      <c r="J35" s="3465"/>
      <c r="K35" s="1591"/>
    </row>
    <row r="36" spans="1:12" ht="23.25" hidden="1" customHeight="1" x14ac:dyDescent="0.25">
      <c r="A36" s="3479" t="s">
        <v>84</v>
      </c>
      <c r="B36" s="3356" t="s">
        <v>982</v>
      </c>
      <c r="C36" s="1596" t="s">
        <v>15</v>
      </c>
      <c r="D36" s="1590">
        <f>D37</f>
        <v>10000</v>
      </c>
      <c r="E36" s="1590">
        <f>E37</f>
        <v>0</v>
      </c>
      <c r="F36" s="1586">
        <f t="shared" si="2"/>
        <v>0</v>
      </c>
      <c r="G36" s="3461" t="s">
        <v>872</v>
      </c>
      <c r="H36" s="1590">
        <f>H37</f>
        <v>0</v>
      </c>
      <c r="I36" s="1586">
        <f t="shared" si="3"/>
        <v>0</v>
      </c>
      <c r="J36" s="3464" t="s">
        <v>920</v>
      </c>
      <c r="K36" s="1591"/>
    </row>
    <row r="37" spans="1:12" ht="242.25" hidden="1" customHeight="1" x14ac:dyDescent="0.25">
      <c r="A37" s="3484"/>
      <c r="B37" s="3339"/>
      <c r="C37" s="1596" t="s">
        <v>19</v>
      </c>
      <c r="D37" s="1590">
        <v>10000</v>
      </c>
      <c r="E37" s="1590">
        <v>0</v>
      </c>
      <c r="F37" s="1586">
        <f t="shared" si="2"/>
        <v>0</v>
      </c>
      <c r="G37" s="3463"/>
      <c r="H37" s="1590">
        <v>0</v>
      </c>
      <c r="I37" s="1586">
        <f t="shared" si="3"/>
        <v>0</v>
      </c>
      <c r="J37" s="3485"/>
      <c r="K37" s="1591"/>
    </row>
    <row r="38" spans="1:12" ht="24.75" hidden="1" customHeight="1" x14ac:dyDescent="0.25">
      <c r="A38" s="3495" t="s">
        <v>513</v>
      </c>
      <c r="B38" s="3496" t="s">
        <v>510</v>
      </c>
      <c r="C38" s="1596" t="s">
        <v>15</v>
      </c>
      <c r="D38" s="1586">
        <f>D39</f>
        <v>0</v>
      </c>
      <c r="E38" s="1586">
        <f>E39</f>
        <v>0</v>
      </c>
      <c r="F38" s="1586">
        <v>0</v>
      </c>
      <c r="G38" s="3497"/>
      <c r="H38" s="1586">
        <f>H39</f>
        <v>0</v>
      </c>
      <c r="I38" s="1586">
        <v>0</v>
      </c>
      <c r="J38" s="3464" t="s">
        <v>812</v>
      </c>
      <c r="K38" s="3476"/>
    </row>
    <row r="39" spans="1:12" ht="126.75" hidden="1" customHeight="1" x14ac:dyDescent="0.25">
      <c r="A39" s="3495"/>
      <c r="B39" s="3496"/>
      <c r="C39" s="1124" t="s">
        <v>19</v>
      </c>
      <c r="D39" s="1586">
        <v>0</v>
      </c>
      <c r="E39" s="1586">
        <v>0</v>
      </c>
      <c r="F39" s="1586">
        <v>0</v>
      </c>
      <c r="G39" s="3497"/>
      <c r="H39" s="1586">
        <v>0</v>
      </c>
      <c r="I39" s="1586">
        <v>0</v>
      </c>
      <c r="J39" s="3466"/>
      <c r="K39" s="3476"/>
    </row>
    <row r="40" spans="1:12" ht="14.25" hidden="1" customHeight="1" x14ac:dyDescent="0.25">
      <c r="A40" s="1605" t="s">
        <v>514</v>
      </c>
      <c r="B40" s="1547" t="s">
        <v>515</v>
      </c>
      <c r="C40" s="1124" t="s">
        <v>15</v>
      </c>
      <c r="D40" s="1586" t="e">
        <f>#REF!+#REF!</f>
        <v>#REF!</v>
      </c>
      <c r="E40" s="1586" t="e">
        <f>#REF!+#REF!</f>
        <v>#REF!</v>
      </c>
      <c r="F40" s="1586">
        <v>0</v>
      </c>
      <c r="G40" s="1606"/>
      <c r="H40" s="1586" t="e">
        <f>#REF!+#REF!</f>
        <v>#REF!</v>
      </c>
      <c r="I40" s="1586">
        <v>0</v>
      </c>
      <c r="J40" s="1607" t="s">
        <v>753</v>
      </c>
      <c r="K40" s="3498"/>
      <c r="L40" s="1583"/>
    </row>
    <row r="41" spans="1:12" ht="33.75" hidden="1" customHeight="1" x14ac:dyDescent="0.25">
      <c r="A41" s="3495" t="s">
        <v>11</v>
      </c>
      <c r="B41" s="3487" t="s">
        <v>1065</v>
      </c>
      <c r="C41" s="1124" t="s">
        <v>15</v>
      </c>
      <c r="D41" s="1586">
        <v>0</v>
      </c>
      <c r="E41" s="1586">
        <f>E42+E43</f>
        <v>0</v>
      </c>
      <c r="F41" s="1586">
        <v>0</v>
      </c>
      <c r="G41" s="3499"/>
      <c r="H41" s="1586">
        <f>H42+H43</f>
        <v>0</v>
      </c>
      <c r="I41" s="1586">
        <v>0</v>
      </c>
      <c r="J41" s="3500"/>
      <c r="K41" s="3498"/>
    </row>
    <row r="42" spans="1:12" ht="75" customHeight="1" x14ac:dyDescent="0.25">
      <c r="A42" s="3495"/>
      <c r="B42" s="3487"/>
      <c r="C42" s="1124" t="s">
        <v>16</v>
      </c>
      <c r="D42" s="1586">
        <v>0</v>
      </c>
      <c r="E42" s="1586">
        <v>0</v>
      </c>
      <c r="F42" s="1586">
        <v>0</v>
      </c>
      <c r="G42" s="3499"/>
      <c r="H42" s="1586">
        <v>0</v>
      </c>
      <c r="I42" s="1586">
        <v>0</v>
      </c>
      <c r="J42" s="3500"/>
      <c r="K42" s="3498"/>
    </row>
    <row r="43" spans="1:12" ht="100.5" customHeight="1" x14ac:dyDescent="0.25">
      <c r="A43" s="3495"/>
      <c r="B43" s="3487"/>
      <c r="C43" s="1124" t="s">
        <v>19</v>
      </c>
      <c r="D43" s="1586">
        <v>0</v>
      </c>
      <c r="E43" s="1586">
        <v>0</v>
      </c>
      <c r="F43" s="1586">
        <v>0</v>
      </c>
      <c r="G43" s="3499"/>
      <c r="H43" s="1586">
        <v>0</v>
      </c>
      <c r="I43" s="1586">
        <v>0</v>
      </c>
      <c r="J43" s="3500"/>
      <c r="K43" s="3498"/>
    </row>
    <row r="44" spans="1:12" ht="20.25" hidden="1" customHeight="1" x14ac:dyDescent="0.25">
      <c r="A44" s="3479" t="s">
        <v>516</v>
      </c>
      <c r="B44" s="3356" t="s">
        <v>517</v>
      </c>
      <c r="C44" s="1124" t="s">
        <v>15</v>
      </c>
      <c r="D44" s="1586">
        <f>D45+D46</f>
        <v>2243.6999999999998</v>
      </c>
      <c r="E44" s="1586">
        <f>E45+E46</f>
        <v>0</v>
      </c>
      <c r="F44" s="1586">
        <f t="shared" ref="F44" si="4">E44/D44*100</f>
        <v>0</v>
      </c>
      <c r="G44" s="3502"/>
      <c r="H44" s="1586">
        <f>H45+H46</f>
        <v>0</v>
      </c>
      <c r="I44" s="1586">
        <f t="shared" ref="I44" si="5">H44/D44*100</f>
        <v>0</v>
      </c>
      <c r="J44" s="3492" t="s">
        <v>873</v>
      </c>
      <c r="K44" s="3498"/>
    </row>
    <row r="45" spans="1:12" ht="75" hidden="1" customHeight="1" x14ac:dyDescent="0.25">
      <c r="A45" s="3480"/>
      <c r="B45" s="3357"/>
      <c r="C45" s="1124" t="s">
        <v>16</v>
      </c>
      <c r="D45" s="1586">
        <v>0</v>
      </c>
      <c r="E45" s="1586">
        <v>0</v>
      </c>
      <c r="F45" s="1586">
        <v>0</v>
      </c>
      <c r="G45" s="3503"/>
      <c r="H45" s="1586">
        <v>0</v>
      </c>
      <c r="I45" s="1586">
        <v>0</v>
      </c>
      <c r="J45" s="3493"/>
      <c r="K45" s="3498"/>
    </row>
    <row r="46" spans="1:12" ht="93.75" hidden="1" customHeight="1" x14ac:dyDescent="0.25">
      <c r="A46" s="3484"/>
      <c r="B46" s="3339"/>
      <c r="C46" s="1124" t="s">
        <v>19</v>
      </c>
      <c r="D46" s="1586">
        <v>2243.6999999999998</v>
      </c>
      <c r="E46" s="1586">
        <v>0</v>
      </c>
      <c r="F46" s="1586">
        <f>E46/D46*100</f>
        <v>0</v>
      </c>
      <c r="G46" s="3504"/>
      <c r="H46" s="1586">
        <v>0</v>
      </c>
      <c r="I46" s="1586">
        <f>H46/D46*100</f>
        <v>0</v>
      </c>
      <c r="J46" s="3494"/>
      <c r="K46" s="3498"/>
    </row>
    <row r="47" spans="1:12" ht="20.25" hidden="1" customHeight="1" x14ac:dyDescent="0.25">
      <c r="A47" s="3479" t="s">
        <v>516</v>
      </c>
      <c r="B47" s="3356" t="s">
        <v>517</v>
      </c>
      <c r="C47" s="1124" t="s">
        <v>15</v>
      </c>
      <c r="D47" s="1586">
        <f>D48+D49</f>
        <v>2243.6999999999998</v>
      </c>
      <c r="E47" s="1586">
        <f>E48+E49</f>
        <v>0</v>
      </c>
      <c r="F47" s="1586">
        <f t="shared" ref="F47:F117" si="6">E47/D47*100</f>
        <v>0</v>
      </c>
      <c r="G47" s="3502"/>
      <c r="H47" s="1586">
        <f>H48+H49</f>
        <v>0</v>
      </c>
      <c r="I47" s="1586">
        <f t="shared" si="3"/>
        <v>0</v>
      </c>
      <c r="J47" s="3492" t="s">
        <v>873</v>
      </c>
      <c r="K47" s="3498"/>
    </row>
    <row r="48" spans="1:12" ht="75" hidden="1" customHeight="1" x14ac:dyDescent="0.25">
      <c r="A48" s="3480"/>
      <c r="B48" s="3357"/>
      <c r="C48" s="1124" t="s">
        <v>16</v>
      </c>
      <c r="D48" s="1586">
        <v>0</v>
      </c>
      <c r="E48" s="1586">
        <v>0</v>
      </c>
      <c r="F48" s="1586">
        <v>0</v>
      </c>
      <c r="G48" s="3503"/>
      <c r="H48" s="1586">
        <v>0</v>
      </c>
      <c r="I48" s="1586">
        <v>0</v>
      </c>
      <c r="J48" s="3493"/>
      <c r="K48" s="3498"/>
    </row>
    <row r="49" spans="1:11" ht="93.75" hidden="1" customHeight="1" x14ac:dyDescent="0.25">
      <c r="A49" s="3484"/>
      <c r="B49" s="3339"/>
      <c r="C49" s="1124" t="s">
        <v>19</v>
      </c>
      <c r="D49" s="1586">
        <v>2243.6999999999998</v>
      </c>
      <c r="E49" s="1586">
        <v>0</v>
      </c>
      <c r="F49" s="1586">
        <f>E49/D49*100</f>
        <v>0</v>
      </c>
      <c r="G49" s="3504"/>
      <c r="H49" s="1586">
        <v>0</v>
      </c>
      <c r="I49" s="1586">
        <f>H49/D49*100</f>
        <v>0</v>
      </c>
      <c r="J49" s="3494"/>
      <c r="K49" s="3498"/>
    </row>
    <row r="50" spans="1:11" ht="22.5" hidden="1" customHeight="1" x14ac:dyDescent="0.25">
      <c r="A50" s="3495" t="s">
        <v>518</v>
      </c>
      <c r="B50" s="3487" t="s">
        <v>519</v>
      </c>
      <c r="C50" s="1124" t="s">
        <v>15</v>
      </c>
      <c r="D50" s="1590">
        <f>D51+D52+D53</f>
        <v>0</v>
      </c>
      <c r="E50" s="1590">
        <f>E51+E52+E53</f>
        <v>0</v>
      </c>
      <c r="F50" s="1586">
        <v>0</v>
      </c>
      <c r="G50" s="3497"/>
      <c r="H50" s="1590">
        <f>H51+H52+H53</f>
        <v>0</v>
      </c>
      <c r="I50" s="1586">
        <v>0</v>
      </c>
      <c r="J50" s="3501" t="s">
        <v>812</v>
      </c>
      <c r="K50" s="1608"/>
    </row>
    <row r="51" spans="1:11" ht="71.25" hidden="1" customHeight="1" x14ac:dyDescent="0.25">
      <c r="A51" s="3495"/>
      <c r="B51" s="3487"/>
      <c r="C51" s="1124" t="s">
        <v>16</v>
      </c>
      <c r="D51" s="1590">
        <v>0</v>
      </c>
      <c r="E51" s="1590">
        <v>0</v>
      </c>
      <c r="F51" s="1586">
        <v>0</v>
      </c>
      <c r="G51" s="3497"/>
      <c r="H51" s="1590">
        <v>0</v>
      </c>
      <c r="I51" s="1586">
        <v>0</v>
      </c>
      <c r="J51" s="3501"/>
      <c r="K51" s="1608"/>
    </row>
    <row r="52" spans="1:11" ht="96" hidden="1" customHeight="1" x14ac:dyDescent="0.25">
      <c r="A52" s="3495"/>
      <c r="B52" s="3487"/>
      <c r="C52" s="1124" t="s">
        <v>19</v>
      </c>
      <c r="D52" s="1590">
        <v>0</v>
      </c>
      <c r="E52" s="1590">
        <v>0</v>
      </c>
      <c r="F52" s="1586">
        <v>0</v>
      </c>
      <c r="G52" s="3497"/>
      <c r="H52" s="1590">
        <v>0</v>
      </c>
      <c r="I52" s="1586">
        <v>0</v>
      </c>
      <c r="J52" s="3501"/>
      <c r="K52" s="1608"/>
    </row>
    <row r="53" spans="1:11" ht="97.5" hidden="1" customHeight="1" x14ac:dyDescent="0.25">
      <c r="A53" s="3495"/>
      <c r="B53" s="3487"/>
      <c r="C53" s="1124" t="s">
        <v>507</v>
      </c>
      <c r="D53" s="1590">
        <v>0</v>
      </c>
      <c r="E53" s="1590">
        <v>0</v>
      </c>
      <c r="F53" s="1586">
        <v>0</v>
      </c>
      <c r="G53" s="3497"/>
      <c r="H53" s="1590">
        <v>0</v>
      </c>
      <c r="I53" s="1586">
        <v>0</v>
      </c>
      <c r="J53" s="3501"/>
      <c r="K53" s="1608"/>
    </row>
    <row r="54" spans="1:11" ht="27.75" hidden="1" customHeight="1" x14ac:dyDescent="0.25">
      <c r="A54" s="3479" t="s">
        <v>553</v>
      </c>
      <c r="B54" s="3356" t="s">
        <v>555</v>
      </c>
      <c r="C54" s="1124" t="s">
        <v>15</v>
      </c>
      <c r="D54" s="1590">
        <f>D55+D56</f>
        <v>0</v>
      </c>
      <c r="E54" s="1590">
        <f>E55+E56</f>
        <v>0</v>
      </c>
      <c r="F54" s="1586">
        <v>0</v>
      </c>
      <c r="G54" s="3461"/>
      <c r="H54" s="1590">
        <f>H55+H56</f>
        <v>0</v>
      </c>
      <c r="I54" s="1586">
        <v>0</v>
      </c>
      <c r="J54" s="3464" t="s">
        <v>753</v>
      </c>
      <c r="K54" s="1608"/>
    </row>
    <row r="55" spans="1:11" ht="80.25" hidden="1" customHeight="1" x14ac:dyDescent="0.25">
      <c r="A55" s="3480"/>
      <c r="B55" s="3357"/>
      <c r="C55" s="1124" t="s">
        <v>16</v>
      </c>
      <c r="D55" s="1590">
        <v>0</v>
      </c>
      <c r="E55" s="1590">
        <v>0</v>
      </c>
      <c r="F55" s="1586">
        <v>0</v>
      </c>
      <c r="G55" s="3462"/>
      <c r="H55" s="1590">
        <v>0</v>
      </c>
      <c r="I55" s="1586">
        <v>0</v>
      </c>
      <c r="J55" s="3465"/>
      <c r="K55" s="1608"/>
    </row>
    <row r="56" spans="1:11" ht="93.75" hidden="1" customHeight="1" x14ac:dyDescent="0.25">
      <c r="A56" s="3484"/>
      <c r="B56" s="3339"/>
      <c r="C56" s="1124" t="s">
        <v>19</v>
      </c>
      <c r="D56" s="1590">
        <v>0</v>
      </c>
      <c r="E56" s="1590">
        <v>0</v>
      </c>
      <c r="F56" s="1586">
        <v>0</v>
      </c>
      <c r="G56" s="3463"/>
      <c r="H56" s="1590">
        <v>0</v>
      </c>
      <c r="I56" s="1586">
        <v>0</v>
      </c>
      <c r="J56" s="3466"/>
      <c r="K56" s="1608"/>
    </row>
    <row r="57" spans="1:11" ht="20.25" hidden="1" customHeight="1" x14ac:dyDescent="0.25">
      <c r="A57" s="3479" t="s">
        <v>42</v>
      </c>
      <c r="B57" s="3356" t="s">
        <v>1066</v>
      </c>
      <c r="C57" s="1124" t="s">
        <v>15</v>
      </c>
      <c r="D57" s="1586">
        <f>D58+D59</f>
        <v>0</v>
      </c>
      <c r="E57" s="1586">
        <f>E58+E59</f>
        <v>0</v>
      </c>
      <c r="F57" s="1586" t="e">
        <f t="shared" ref="F57" si="7">E57/D57*100</f>
        <v>#DIV/0!</v>
      </c>
      <c r="G57" s="3502"/>
      <c r="H57" s="1586">
        <f>H58+H59</f>
        <v>0</v>
      </c>
      <c r="I57" s="1586" t="e">
        <f t="shared" ref="I57" si="8">H57/D57*100</f>
        <v>#DIV/0!</v>
      </c>
      <c r="J57" s="3492" t="s">
        <v>873</v>
      </c>
      <c r="K57" s="1608"/>
    </row>
    <row r="58" spans="1:11" ht="75" hidden="1" customHeight="1" x14ac:dyDescent="0.25">
      <c r="A58" s="3480"/>
      <c r="B58" s="3357"/>
      <c r="C58" s="1124" t="s">
        <v>16</v>
      </c>
      <c r="D58" s="1586">
        <v>0</v>
      </c>
      <c r="E58" s="1586">
        <v>0</v>
      </c>
      <c r="F58" s="1586">
        <v>0</v>
      </c>
      <c r="G58" s="3503"/>
      <c r="H58" s="1586">
        <v>0</v>
      </c>
      <c r="I58" s="1586">
        <v>0</v>
      </c>
      <c r="J58" s="3493"/>
      <c r="K58" s="1608"/>
    </row>
    <row r="59" spans="1:11" ht="93.75" hidden="1" customHeight="1" x14ac:dyDescent="0.25">
      <c r="A59" s="3484"/>
      <c r="B59" s="3339"/>
      <c r="C59" s="1124" t="s">
        <v>19</v>
      </c>
      <c r="D59" s="1586">
        <v>0</v>
      </c>
      <c r="E59" s="1586">
        <v>0</v>
      </c>
      <c r="F59" s="1586" t="e">
        <f>E59/D59*100</f>
        <v>#DIV/0!</v>
      </c>
      <c r="G59" s="3504"/>
      <c r="H59" s="1586">
        <v>0</v>
      </c>
      <c r="I59" s="1586" t="e">
        <f>H59/D59*100</f>
        <v>#DIV/0!</v>
      </c>
      <c r="J59" s="3494"/>
      <c r="K59" s="1608"/>
    </row>
    <row r="60" spans="1:11" ht="108.75" hidden="1" customHeight="1" x14ac:dyDescent="0.25">
      <c r="A60" s="1572" t="s">
        <v>554</v>
      </c>
      <c r="B60" s="1596" t="s">
        <v>921</v>
      </c>
      <c r="C60" s="1124" t="s">
        <v>19</v>
      </c>
      <c r="D60" s="1590">
        <f>D61+D62+D63+D64</f>
        <v>12951</v>
      </c>
      <c r="E60" s="1590">
        <f>E61+E62+E63+E64</f>
        <v>1036.8</v>
      </c>
      <c r="F60" s="1586">
        <f>E60/D60*100</f>
        <v>8.005559416261292</v>
      </c>
      <c r="G60" s="1609" t="s">
        <v>874</v>
      </c>
      <c r="H60" s="1590">
        <f>H61+H62+H63+H64</f>
        <v>446.8</v>
      </c>
      <c r="I60" s="1586">
        <f>H60/D60*100</f>
        <v>3.4499266465909972</v>
      </c>
      <c r="J60" s="1610"/>
      <c r="K60" s="1608"/>
    </row>
    <row r="61" spans="1:11" ht="128.25" hidden="1" customHeight="1" x14ac:dyDescent="0.25">
      <c r="A61" s="1572" t="s">
        <v>875</v>
      </c>
      <c r="B61" s="1596" t="s">
        <v>511</v>
      </c>
      <c r="C61" s="1124" t="s">
        <v>19</v>
      </c>
      <c r="D61" s="1590">
        <v>9601</v>
      </c>
      <c r="E61" s="1590">
        <v>0</v>
      </c>
      <c r="F61" s="1586">
        <v>0</v>
      </c>
      <c r="G61" s="1609" t="s">
        <v>1018</v>
      </c>
      <c r="H61" s="1590">
        <v>0</v>
      </c>
      <c r="I61" s="1586">
        <v>0</v>
      </c>
      <c r="J61" s="1610" t="s">
        <v>876</v>
      </c>
      <c r="K61" s="1608"/>
    </row>
    <row r="62" spans="1:11" ht="111" hidden="1" customHeight="1" x14ac:dyDescent="0.25">
      <c r="A62" s="1572" t="s">
        <v>877</v>
      </c>
      <c r="B62" s="1596" t="s">
        <v>512</v>
      </c>
      <c r="C62" s="1124" t="s">
        <v>19</v>
      </c>
      <c r="D62" s="1590">
        <v>600</v>
      </c>
      <c r="E62" s="1590">
        <v>0</v>
      </c>
      <c r="F62" s="1586">
        <v>0</v>
      </c>
      <c r="G62" s="1609"/>
      <c r="H62" s="1590">
        <v>0</v>
      </c>
      <c r="I62" s="1586">
        <v>0</v>
      </c>
      <c r="J62" s="1610" t="s">
        <v>878</v>
      </c>
      <c r="K62" s="1608"/>
    </row>
    <row r="63" spans="1:11" ht="222.75" hidden="1" customHeight="1" x14ac:dyDescent="0.25">
      <c r="A63" s="1572" t="s">
        <v>879</v>
      </c>
      <c r="B63" s="1596" t="s">
        <v>880</v>
      </c>
      <c r="C63" s="1124" t="s">
        <v>19</v>
      </c>
      <c r="D63" s="1590">
        <v>1450</v>
      </c>
      <c r="E63" s="1590">
        <v>1036.8</v>
      </c>
      <c r="F63" s="1586">
        <f>E63/D63*100</f>
        <v>71.50344827586207</v>
      </c>
      <c r="G63" s="1609" t="s">
        <v>1019</v>
      </c>
      <c r="H63" s="1590">
        <v>446.8</v>
      </c>
      <c r="I63" s="1586">
        <f>H63/D63*100</f>
        <v>30.81379310344828</v>
      </c>
      <c r="J63" s="1610" t="s">
        <v>922</v>
      </c>
      <c r="K63" s="1608"/>
    </row>
    <row r="64" spans="1:11" ht="112.5" hidden="1" customHeight="1" x14ac:dyDescent="0.25">
      <c r="A64" s="1572" t="s">
        <v>881</v>
      </c>
      <c r="B64" s="1596" t="s">
        <v>882</v>
      </c>
      <c r="C64" s="1124" t="s">
        <v>19</v>
      </c>
      <c r="D64" s="1590">
        <v>1300</v>
      </c>
      <c r="E64" s="1590">
        <v>0</v>
      </c>
      <c r="F64" s="1586">
        <v>0</v>
      </c>
      <c r="G64" s="1609" t="s">
        <v>658</v>
      </c>
      <c r="H64" s="1590">
        <v>0</v>
      </c>
      <c r="I64" s="1586">
        <v>0</v>
      </c>
      <c r="J64" s="1610" t="s">
        <v>883</v>
      </c>
      <c r="K64" s="1608"/>
    </row>
    <row r="65" spans="1:11" ht="210.75" hidden="1" customHeight="1" x14ac:dyDescent="0.25">
      <c r="A65" s="1572" t="s">
        <v>42</v>
      </c>
      <c r="B65" s="1596" t="s">
        <v>923</v>
      </c>
      <c r="C65" s="1124" t="s">
        <v>19</v>
      </c>
      <c r="D65" s="1590">
        <v>4600</v>
      </c>
      <c r="E65" s="1590">
        <v>0</v>
      </c>
      <c r="F65" s="1586">
        <v>0</v>
      </c>
      <c r="G65" s="1609" t="s">
        <v>884</v>
      </c>
      <c r="H65" s="1590">
        <v>0</v>
      </c>
      <c r="I65" s="1586">
        <v>0</v>
      </c>
      <c r="J65" s="1610" t="s">
        <v>885</v>
      </c>
      <c r="K65" s="1608"/>
    </row>
    <row r="66" spans="1:11" ht="18.75" hidden="1" customHeight="1" x14ac:dyDescent="0.25">
      <c r="A66" s="3479" t="s">
        <v>886</v>
      </c>
      <c r="B66" s="3356" t="s">
        <v>924</v>
      </c>
      <c r="C66" s="1124" t="s">
        <v>15</v>
      </c>
      <c r="D66" s="1590">
        <f>D67+D68</f>
        <v>102677.17199999999</v>
      </c>
      <c r="E66" s="1590">
        <f>E67+E68</f>
        <v>0</v>
      </c>
      <c r="F66" s="1586">
        <v>0</v>
      </c>
      <c r="G66" s="3461" t="s">
        <v>872</v>
      </c>
      <c r="H66" s="1590">
        <f>H67+H68</f>
        <v>0</v>
      </c>
      <c r="I66" s="1586">
        <v>0</v>
      </c>
      <c r="J66" s="3464" t="s">
        <v>925</v>
      </c>
      <c r="K66" s="1608"/>
    </row>
    <row r="67" spans="1:11" ht="79.5" hidden="1" customHeight="1" x14ac:dyDescent="0.25">
      <c r="A67" s="3480"/>
      <c r="B67" s="3357"/>
      <c r="C67" s="1124" t="s">
        <v>16</v>
      </c>
      <c r="D67" s="1590">
        <v>65200</v>
      </c>
      <c r="E67" s="1590">
        <v>0</v>
      </c>
      <c r="F67" s="1586">
        <v>0</v>
      </c>
      <c r="G67" s="3462"/>
      <c r="H67" s="1590">
        <v>0</v>
      </c>
      <c r="I67" s="1586">
        <v>0</v>
      </c>
      <c r="J67" s="3465"/>
      <c r="K67" s="1608"/>
    </row>
    <row r="68" spans="1:11" ht="96.75" hidden="1" customHeight="1" x14ac:dyDescent="0.25">
      <c r="A68" s="3484"/>
      <c r="B68" s="3339"/>
      <c r="C68" s="1124" t="s">
        <v>19</v>
      </c>
      <c r="D68" s="1590">
        <v>37477.171999999999</v>
      </c>
      <c r="E68" s="1590">
        <v>0</v>
      </c>
      <c r="F68" s="1586">
        <v>0</v>
      </c>
      <c r="G68" s="3463"/>
      <c r="H68" s="1590">
        <v>0</v>
      </c>
      <c r="I68" s="1586">
        <v>0</v>
      </c>
      <c r="J68" s="3466"/>
      <c r="K68" s="1608"/>
    </row>
    <row r="69" spans="1:11" ht="116.25" hidden="1" customHeight="1" x14ac:dyDescent="0.25">
      <c r="A69" s="1572" t="s">
        <v>887</v>
      </c>
      <c r="B69" s="1596" t="s">
        <v>926</v>
      </c>
      <c r="C69" s="1124" t="s">
        <v>19</v>
      </c>
      <c r="D69" s="1590">
        <v>92498.774000000005</v>
      </c>
      <c r="E69" s="1590">
        <v>0</v>
      </c>
      <c r="F69" s="1586">
        <v>0</v>
      </c>
      <c r="G69" s="1609"/>
      <c r="H69" s="1590">
        <v>0</v>
      </c>
      <c r="I69" s="1586">
        <v>0</v>
      </c>
      <c r="J69" s="1610" t="s">
        <v>927</v>
      </c>
      <c r="K69" s="1608"/>
    </row>
    <row r="70" spans="1:11" ht="206.25" hidden="1" customHeight="1" x14ac:dyDescent="0.25">
      <c r="A70" s="1572" t="s">
        <v>888</v>
      </c>
      <c r="B70" s="1596" t="s">
        <v>928</v>
      </c>
      <c r="C70" s="1124" t="s">
        <v>19</v>
      </c>
      <c r="D70" s="1590">
        <v>40000</v>
      </c>
      <c r="E70" s="1590">
        <v>0</v>
      </c>
      <c r="F70" s="1586">
        <v>0</v>
      </c>
      <c r="G70" s="1609" t="s">
        <v>929</v>
      </c>
      <c r="H70" s="1590">
        <v>0</v>
      </c>
      <c r="I70" s="1586">
        <v>0</v>
      </c>
      <c r="J70" s="1610" t="s">
        <v>930</v>
      </c>
      <c r="K70" s="1608"/>
    </row>
    <row r="71" spans="1:11" ht="22.5" hidden="1" customHeight="1" x14ac:dyDescent="0.25">
      <c r="A71" s="3505" t="s">
        <v>12</v>
      </c>
      <c r="B71" s="3508" t="s">
        <v>1008</v>
      </c>
      <c r="C71" s="1611" t="s">
        <v>15</v>
      </c>
      <c r="D71" s="1612">
        <f>D72+D73+D74</f>
        <v>0</v>
      </c>
      <c r="E71" s="1612">
        <f>E72+E73+E74</f>
        <v>0</v>
      </c>
      <c r="F71" s="1579">
        <v>0</v>
      </c>
      <c r="G71" s="3509"/>
      <c r="H71" s="1612">
        <f>H72+H73+H74</f>
        <v>0</v>
      </c>
      <c r="I71" s="1579">
        <v>0</v>
      </c>
      <c r="J71" s="3452"/>
      <c r="K71" s="1613"/>
    </row>
    <row r="72" spans="1:11" ht="77.25" hidden="1" customHeight="1" x14ac:dyDescent="0.25">
      <c r="A72" s="3506"/>
      <c r="B72" s="2838"/>
      <c r="C72" s="1611" t="s">
        <v>18</v>
      </c>
      <c r="D72" s="1579">
        <f t="shared" ref="D72:E74" si="9">D76</f>
        <v>0</v>
      </c>
      <c r="E72" s="1579">
        <f t="shared" si="9"/>
        <v>0</v>
      </c>
      <c r="F72" s="1579">
        <v>0</v>
      </c>
      <c r="G72" s="3510"/>
      <c r="H72" s="1612">
        <f>H76</f>
        <v>0</v>
      </c>
      <c r="I72" s="1579">
        <v>0</v>
      </c>
      <c r="J72" s="3453"/>
      <c r="K72" s="1614"/>
    </row>
    <row r="73" spans="1:11" ht="70.5" hidden="1" customHeight="1" x14ac:dyDescent="0.25">
      <c r="A73" s="3506"/>
      <c r="B73" s="2838"/>
      <c r="C73" s="1611" t="s">
        <v>16</v>
      </c>
      <c r="D73" s="1579">
        <f t="shared" si="9"/>
        <v>0</v>
      </c>
      <c r="E73" s="1579">
        <f t="shared" si="9"/>
        <v>0</v>
      </c>
      <c r="F73" s="1579">
        <v>0</v>
      </c>
      <c r="G73" s="3510"/>
      <c r="H73" s="1612">
        <f>H77</f>
        <v>0</v>
      </c>
      <c r="I73" s="1579">
        <v>0</v>
      </c>
      <c r="J73" s="3453"/>
      <c r="K73" s="1614"/>
    </row>
    <row r="74" spans="1:11" ht="88.5" hidden="1" customHeight="1" x14ac:dyDescent="0.25">
      <c r="A74" s="3507"/>
      <c r="B74" s="2839"/>
      <c r="C74" s="1611" t="s">
        <v>19</v>
      </c>
      <c r="D74" s="1579">
        <f t="shared" si="9"/>
        <v>0</v>
      </c>
      <c r="E74" s="1579">
        <f t="shared" si="9"/>
        <v>0</v>
      </c>
      <c r="F74" s="1579">
        <v>0</v>
      </c>
      <c r="G74" s="3511"/>
      <c r="H74" s="1612">
        <f>H78</f>
        <v>0</v>
      </c>
      <c r="I74" s="1579">
        <v>0</v>
      </c>
      <c r="J74" s="3454"/>
      <c r="K74" s="1614"/>
    </row>
    <row r="75" spans="1:11" ht="18.75" hidden="1" customHeight="1" x14ac:dyDescent="0.25">
      <c r="A75" s="3479" t="s">
        <v>66</v>
      </c>
      <c r="B75" s="3356" t="s">
        <v>931</v>
      </c>
      <c r="C75" s="1544" t="s">
        <v>15</v>
      </c>
      <c r="D75" s="1590">
        <f>D76+D77+D78</f>
        <v>0</v>
      </c>
      <c r="E75" s="1590">
        <f>E76+E77+E78</f>
        <v>0</v>
      </c>
      <c r="F75" s="1586">
        <v>0</v>
      </c>
      <c r="G75" s="3461" t="s">
        <v>520</v>
      </c>
      <c r="H75" s="1590">
        <f>H76+H77+H78</f>
        <v>0</v>
      </c>
      <c r="I75" s="1586">
        <v>0</v>
      </c>
      <c r="J75" s="3492"/>
      <c r="K75" s="1614"/>
    </row>
    <row r="76" spans="1:11" ht="60.75" hidden="1" customHeight="1" x14ac:dyDescent="0.25">
      <c r="A76" s="3480"/>
      <c r="B76" s="3357"/>
      <c r="C76" s="1596" t="s">
        <v>18</v>
      </c>
      <c r="D76" s="1590">
        <f t="shared" ref="D76:E78" si="10">D80</f>
        <v>0</v>
      </c>
      <c r="E76" s="1590">
        <f t="shared" si="10"/>
        <v>0</v>
      </c>
      <c r="F76" s="1586">
        <v>0</v>
      </c>
      <c r="G76" s="3462"/>
      <c r="H76" s="1590">
        <f>H80</f>
        <v>0</v>
      </c>
      <c r="I76" s="1586">
        <v>0</v>
      </c>
      <c r="J76" s="3493"/>
      <c r="K76" s="1613"/>
    </row>
    <row r="77" spans="1:11" ht="75" hidden="1" customHeight="1" x14ac:dyDescent="0.25">
      <c r="A77" s="3480"/>
      <c r="B77" s="3357"/>
      <c r="C77" s="1596" t="s">
        <v>16</v>
      </c>
      <c r="D77" s="1590">
        <f t="shared" si="10"/>
        <v>0</v>
      </c>
      <c r="E77" s="1590">
        <f t="shared" si="10"/>
        <v>0</v>
      </c>
      <c r="F77" s="1586">
        <v>0</v>
      </c>
      <c r="G77" s="3462"/>
      <c r="H77" s="1590">
        <f>H81</f>
        <v>0</v>
      </c>
      <c r="I77" s="1586">
        <v>0</v>
      </c>
      <c r="J77" s="3493"/>
      <c r="K77" s="1614"/>
    </row>
    <row r="78" spans="1:11" ht="95.25" hidden="1" customHeight="1" x14ac:dyDescent="0.25">
      <c r="A78" s="3484"/>
      <c r="B78" s="3339"/>
      <c r="C78" s="1596" t="s">
        <v>19</v>
      </c>
      <c r="D78" s="1590">
        <f t="shared" si="10"/>
        <v>0</v>
      </c>
      <c r="E78" s="1590">
        <f t="shared" si="10"/>
        <v>0</v>
      </c>
      <c r="F78" s="1586">
        <v>0</v>
      </c>
      <c r="G78" s="3463"/>
      <c r="H78" s="1590">
        <f>H82</f>
        <v>0</v>
      </c>
      <c r="I78" s="1586">
        <v>0</v>
      </c>
      <c r="J78" s="3494"/>
      <c r="K78" s="1614"/>
    </row>
    <row r="79" spans="1:11" ht="24" hidden="1" customHeight="1" x14ac:dyDescent="0.25">
      <c r="A79" s="3479" t="s">
        <v>85</v>
      </c>
      <c r="B79" s="3521" t="s">
        <v>521</v>
      </c>
      <c r="C79" s="1596" t="s">
        <v>15</v>
      </c>
      <c r="D79" s="1590">
        <f>D80+D81+D82</f>
        <v>0</v>
      </c>
      <c r="E79" s="1590">
        <f>E80+E81+E82</f>
        <v>0</v>
      </c>
      <c r="F79" s="1586">
        <v>0</v>
      </c>
      <c r="G79" s="3524"/>
      <c r="H79" s="1590">
        <f>H80+H81+H82</f>
        <v>0</v>
      </c>
      <c r="I79" s="1586">
        <v>0</v>
      </c>
      <c r="J79" s="3492" t="s">
        <v>753</v>
      </c>
      <c r="K79" s="1614"/>
    </row>
    <row r="80" spans="1:11" ht="55.5" hidden="1" customHeight="1" x14ac:dyDescent="0.25">
      <c r="A80" s="3480"/>
      <c r="B80" s="3522"/>
      <c r="C80" s="1596" t="s">
        <v>18</v>
      </c>
      <c r="D80" s="1590">
        <v>0</v>
      </c>
      <c r="E80" s="1590">
        <v>0</v>
      </c>
      <c r="F80" s="1586">
        <v>0</v>
      </c>
      <c r="G80" s="3525"/>
      <c r="H80" s="1590">
        <v>0</v>
      </c>
      <c r="I80" s="1586">
        <v>0</v>
      </c>
      <c r="J80" s="3493"/>
      <c r="K80" s="1614"/>
    </row>
    <row r="81" spans="1:11" ht="76.5" hidden="1" customHeight="1" x14ac:dyDescent="0.25">
      <c r="A81" s="3480"/>
      <c r="B81" s="3522"/>
      <c r="C81" s="1596" t="s">
        <v>16</v>
      </c>
      <c r="D81" s="1590">
        <v>0</v>
      </c>
      <c r="E81" s="1590">
        <v>0</v>
      </c>
      <c r="F81" s="1586">
        <v>0</v>
      </c>
      <c r="G81" s="3525"/>
      <c r="H81" s="1590">
        <v>0</v>
      </c>
      <c r="I81" s="1586">
        <v>0</v>
      </c>
      <c r="J81" s="3493"/>
      <c r="K81" s="1614"/>
    </row>
    <row r="82" spans="1:11" ht="96" hidden="1" customHeight="1" x14ac:dyDescent="0.25">
      <c r="A82" s="3484"/>
      <c r="B82" s="3523"/>
      <c r="C82" s="1596" t="s">
        <v>19</v>
      </c>
      <c r="D82" s="1590">
        <v>0</v>
      </c>
      <c r="E82" s="1590">
        <v>0</v>
      </c>
      <c r="F82" s="1586">
        <v>0</v>
      </c>
      <c r="G82" s="3526"/>
      <c r="H82" s="1590">
        <v>0</v>
      </c>
      <c r="I82" s="1586">
        <v>0</v>
      </c>
      <c r="J82" s="3494"/>
      <c r="K82" s="1614"/>
    </row>
    <row r="83" spans="1:11" ht="17.25" hidden="1" customHeight="1" x14ac:dyDescent="0.25">
      <c r="A83" s="3479" t="s">
        <v>67</v>
      </c>
      <c r="B83" s="3356" t="s">
        <v>932</v>
      </c>
      <c r="C83" s="1596" t="s">
        <v>15</v>
      </c>
      <c r="D83" s="1590">
        <f>D84+D85+D86</f>
        <v>0</v>
      </c>
      <c r="E83" s="1590">
        <f>E84+E85+E86</f>
        <v>0</v>
      </c>
      <c r="F83" s="1586">
        <v>0</v>
      </c>
      <c r="G83" s="3461"/>
      <c r="H83" s="1590">
        <f>H84+H85+H86</f>
        <v>0</v>
      </c>
      <c r="I83" s="1586">
        <v>0</v>
      </c>
      <c r="J83" s="3527"/>
      <c r="K83" s="1614"/>
    </row>
    <row r="84" spans="1:11" ht="56.25" hidden="1" x14ac:dyDescent="0.25">
      <c r="A84" s="3480"/>
      <c r="B84" s="3357"/>
      <c r="C84" s="1596" t="s">
        <v>18</v>
      </c>
      <c r="D84" s="1590">
        <f>D88</f>
        <v>0</v>
      </c>
      <c r="E84" s="1590">
        <f>E88</f>
        <v>0</v>
      </c>
      <c r="F84" s="1586">
        <v>0</v>
      </c>
      <c r="G84" s="3462"/>
      <c r="H84" s="1590">
        <f>H88</f>
        <v>0</v>
      </c>
      <c r="I84" s="1586">
        <v>0</v>
      </c>
      <c r="J84" s="3528"/>
    </row>
    <row r="85" spans="1:11" ht="83.25" hidden="1" customHeight="1" x14ac:dyDescent="0.25">
      <c r="A85" s="3480"/>
      <c r="B85" s="3357"/>
      <c r="C85" s="1596" t="s">
        <v>16</v>
      </c>
      <c r="D85" s="1590">
        <f t="shared" ref="D85:E86" si="11">D89</f>
        <v>0</v>
      </c>
      <c r="E85" s="1590">
        <f t="shared" si="11"/>
        <v>0</v>
      </c>
      <c r="F85" s="1586">
        <v>0</v>
      </c>
      <c r="G85" s="3462"/>
      <c r="H85" s="1590">
        <f t="shared" ref="H85:H86" si="12">H89</f>
        <v>0</v>
      </c>
      <c r="I85" s="1586">
        <v>0</v>
      </c>
      <c r="J85" s="3528"/>
    </row>
    <row r="86" spans="1:11" ht="87.75" hidden="1" customHeight="1" x14ac:dyDescent="0.25">
      <c r="A86" s="3484"/>
      <c r="B86" s="3339"/>
      <c r="C86" s="1544" t="s">
        <v>19</v>
      </c>
      <c r="D86" s="1590">
        <f t="shared" si="11"/>
        <v>0</v>
      </c>
      <c r="E86" s="1590">
        <f t="shared" si="11"/>
        <v>0</v>
      </c>
      <c r="F86" s="1586">
        <v>0</v>
      </c>
      <c r="G86" s="3463"/>
      <c r="H86" s="1590">
        <f t="shared" si="12"/>
        <v>0</v>
      </c>
      <c r="I86" s="1586">
        <v>0</v>
      </c>
      <c r="J86" s="3490"/>
    </row>
    <row r="87" spans="1:11" ht="17.25" hidden="1" customHeight="1" x14ac:dyDescent="0.25">
      <c r="A87" s="3479" t="s">
        <v>475</v>
      </c>
      <c r="B87" s="3356" t="s">
        <v>580</v>
      </c>
      <c r="C87" s="1596" t="s">
        <v>15</v>
      </c>
      <c r="D87" s="1548">
        <v>0</v>
      </c>
      <c r="E87" s="1548">
        <v>0</v>
      </c>
      <c r="F87" s="1543">
        <v>0</v>
      </c>
      <c r="G87" s="3512"/>
      <c r="H87" s="1548">
        <v>0</v>
      </c>
      <c r="I87" s="1543">
        <v>0</v>
      </c>
      <c r="J87" s="3492" t="s">
        <v>541</v>
      </c>
    </row>
    <row r="88" spans="1:11" ht="56.25" hidden="1" customHeight="1" x14ac:dyDescent="0.25">
      <c r="A88" s="3480"/>
      <c r="B88" s="3357"/>
      <c r="C88" s="1596" t="s">
        <v>18</v>
      </c>
      <c r="D88" s="1548">
        <v>0</v>
      </c>
      <c r="E88" s="1548">
        <v>0</v>
      </c>
      <c r="F88" s="1543">
        <v>0</v>
      </c>
      <c r="G88" s="3513"/>
      <c r="H88" s="1548">
        <v>0</v>
      </c>
      <c r="I88" s="1543">
        <v>0</v>
      </c>
      <c r="J88" s="3493"/>
    </row>
    <row r="89" spans="1:11" ht="78" hidden="1" customHeight="1" x14ac:dyDescent="0.25">
      <c r="A89" s="3480"/>
      <c r="B89" s="3357"/>
      <c r="C89" s="1596" t="s">
        <v>16</v>
      </c>
      <c r="D89" s="1548">
        <v>0</v>
      </c>
      <c r="E89" s="1548">
        <v>0</v>
      </c>
      <c r="F89" s="1543">
        <v>0</v>
      </c>
      <c r="G89" s="3513"/>
      <c r="H89" s="1548">
        <v>0</v>
      </c>
      <c r="I89" s="1543">
        <v>0</v>
      </c>
      <c r="J89" s="3493"/>
    </row>
    <row r="90" spans="1:11" ht="96.75" hidden="1" customHeight="1" x14ac:dyDescent="0.25">
      <c r="A90" s="3484"/>
      <c r="B90" s="3339"/>
      <c r="C90" s="1544" t="s">
        <v>19</v>
      </c>
      <c r="D90" s="1548">
        <v>0</v>
      </c>
      <c r="E90" s="1548">
        <v>0</v>
      </c>
      <c r="F90" s="1543">
        <v>0</v>
      </c>
      <c r="G90" s="3514"/>
      <c r="H90" s="1548">
        <v>0</v>
      </c>
      <c r="I90" s="1543">
        <v>0</v>
      </c>
      <c r="J90" s="3494"/>
    </row>
    <row r="91" spans="1:11" ht="21" hidden="1" customHeight="1" x14ac:dyDescent="0.25">
      <c r="A91" s="3515" t="s">
        <v>106</v>
      </c>
      <c r="B91" s="3518" t="s">
        <v>933</v>
      </c>
      <c r="C91" s="1596" t="s">
        <v>15</v>
      </c>
      <c r="D91" s="1590">
        <f>D92+D93+D94</f>
        <v>0</v>
      </c>
      <c r="E91" s="1590">
        <f>E92+E93+E94</f>
        <v>0</v>
      </c>
      <c r="F91" s="1586">
        <v>0</v>
      </c>
      <c r="G91" s="3509"/>
      <c r="H91" s="1590">
        <f>H92+H93+H94</f>
        <v>0</v>
      </c>
      <c r="I91" s="1586">
        <v>0</v>
      </c>
      <c r="J91" s="3464" t="s">
        <v>541</v>
      </c>
    </row>
    <row r="92" spans="1:11" ht="56.25" hidden="1" customHeight="1" x14ac:dyDescent="0.25">
      <c r="A92" s="3516"/>
      <c r="B92" s="3519"/>
      <c r="C92" s="1596" t="s">
        <v>18</v>
      </c>
      <c r="D92" s="1590">
        <v>0</v>
      </c>
      <c r="E92" s="1590">
        <v>0</v>
      </c>
      <c r="F92" s="1586">
        <v>0</v>
      </c>
      <c r="G92" s="3510"/>
      <c r="H92" s="1590">
        <v>0</v>
      </c>
      <c r="I92" s="1586">
        <v>0</v>
      </c>
      <c r="J92" s="3465"/>
    </row>
    <row r="93" spans="1:11" ht="75.75" hidden="1" customHeight="1" x14ac:dyDescent="0.25">
      <c r="A93" s="3516"/>
      <c r="B93" s="3519"/>
      <c r="C93" s="1596" t="s">
        <v>16</v>
      </c>
      <c r="D93" s="1590">
        <v>0</v>
      </c>
      <c r="E93" s="1590">
        <v>0</v>
      </c>
      <c r="F93" s="1586">
        <v>0</v>
      </c>
      <c r="G93" s="3510"/>
      <c r="H93" s="1590">
        <v>0</v>
      </c>
      <c r="I93" s="1586">
        <v>0</v>
      </c>
      <c r="J93" s="3465"/>
    </row>
    <row r="94" spans="1:11" ht="96" hidden="1" customHeight="1" x14ac:dyDescent="0.25">
      <c r="A94" s="3517"/>
      <c r="B94" s="3520"/>
      <c r="C94" s="1596" t="s">
        <v>19</v>
      </c>
      <c r="D94" s="1590">
        <v>0</v>
      </c>
      <c r="E94" s="1590">
        <v>0</v>
      </c>
      <c r="F94" s="1586">
        <v>0</v>
      </c>
      <c r="G94" s="3511"/>
      <c r="H94" s="1590">
        <v>0</v>
      </c>
      <c r="I94" s="1586">
        <v>0</v>
      </c>
      <c r="J94" s="3466"/>
    </row>
    <row r="95" spans="1:11" ht="33.75" customHeight="1" x14ac:dyDescent="0.25">
      <c r="A95" s="1615" t="s">
        <v>42</v>
      </c>
      <c r="B95" s="3518" t="s">
        <v>1477</v>
      </c>
      <c r="C95" s="1596" t="s">
        <v>15</v>
      </c>
      <c r="D95" s="1590">
        <f>D96+D97</f>
        <v>22060.25</v>
      </c>
      <c r="E95" s="1590">
        <f>E96+E97</f>
        <v>22060.238999999998</v>
      </c>
      <c r="F95" s="1586">
        <f t="shared" ref="F95:F104" si="13">E95/D95*100</f>
        <v>99.999950136557828</v>
      </c>
      <c r="G95" s="3512" t="s">
        <v>1587</v>
      </c>
      <c r="H95" s="1590">
        <f>H96+H97</f>
        <v>22060.238999999998</v>
      </c>
      <c r="I95" s="1586">
        <f>H95/D95*100</f>
        <v>99.999950136557828</v>
      </c>
      <c r="J95" s="3469"/>
    </row>
    <row r="96" spans="1:11" ht="78" customHeight="1" x14ac:dyDescent="0.25">
      <c r="A96" s="1615"/>
      <c r="B96" s="3519"/>
      <c r="C96" s="1596" t="s">
        <v>16</v>
      </c>
      <c r="D96" s="1590">
        <v>21839.64</v>
      </c>
      <c r="E96" s="1590">
        <v>21839.636999999999</v>
      </c>
      <c r="F96" s="1586">
        <f t="shared" si="13"/>
        <v>99.99998626350984</v>
      </c>
      <c r="G96" s="3513"/>
      <c r="H96" s="1590">
        <v>21839.636999999999</v>
      </c>
      <c r="I96" s="1586">
        <f t="shared" ref="I96:I97" si="14">H96/D96*100</f>
        <v>99.99998626350984</v>
      </c>
      <c r="J96" s="3470"/>
    </row>
    <row r="97" spans="1:13" ht="105" customHeight="1" x14ac:dyDescent="0.25">
      <c r="A97" s="1615"/>
      <c r="B97" s="3520"/>
      <c r="C97" s="1596" t="s">
        <v>19</v>
      </c>
      <c r="D97" s="1590">
        <v>220.61</v>
      </c>
      <c r="E97" s="1590">
        <v>220.602</v>
      </c>
      <c r="F97" s="1586">
        <f t="shared" si="13"/>
        <v>99.996373691129136</v>
      </c>
      <c r="G97" s="3514"/>
      <c r="H97" s="1590">
        <v>220.602</v>
      </c>
      <c r="I97" s="1586">
        <f t="shared" si="14"/>
        <v>99.996373691129136</v>
      </c>
      <c r="J97" s="3471"/>
    </row>
    <row r="98" spans="1:13" ht="23.25" customHeight="1" x14ac:dyDescent="0.25">
      <c r="A98" s="3529" t="s">
        <v>82</v>
      </c>
      <c r="B98" s="3530" t="s">
        <v>2216</v>
      </c>
      <c r="C98" s="1875" t="s">
        <v>15</v>
      </c>
      <c r="D98" s="1877">
        <f>D99+D100</f>
        <v>40000</v>
      </c>
      <c r="E98" s="1877">
        <f>E99+E100</f>
        <v>39676.843000000001</v>
      </c>
      <c r="F98" s="1835">
        <f>E98/D98*100</f>
        <v>99.192107500000006</v>
      </c>
      <c r="G98" s="2146"/>
      <c r="H98" s="1877">
        <f>H99+H100</f>
        <v>39676.843000000001</v>
      </c>
      <c r="I98" s="1835">
        <f>H98/D98*100</f>
        <v>99.192107500000006</v>
      </c>
      <c r="J98" s="2147"/>
    </row>
    <row r="99" spans="1:13" ht="174" customHeight="1" x14ac:dyDescent="0.25">
      <c r="A99" s="3529"/>
      <c r="B99" s="3530"/>
      <c r="C99" s="1875" t="s">
        <v>16</v>
      </c>
      <c r="D99" s="1877">
        <v>25040</v>
      </c>
      <c r="E99" s="1877">
        <v>24837.704000000002</v>
      </c>
      <c r="F99" s="1835">
        <f>E99/D99*100</f>
        <v>99.192108626198092</v>
      </c>
      <c r="G99" s="2146" t="s">
        <v>2465</v>
      </c>
      <c r="H99" s="1877">
        <v>24837.704000000002</v>
      </c>
      <c r="I99" s="1835">
        <f>H99/D99*100</f>
        <v>99.192108626198092</v>
      </c>
      <c r="J99" s="2147"/>
    </row>
    <row r="100" spans="1:13" ht="191.25" customHeight="1" x14ac:dyDescent="0.25">
      <c r="A100" s="3529"/>
      <c r="B100" s="3530"/>
      <c r="C100" s="1875" t="s">
        <v>19</v>
      </c>
      <c r="D100" s="1877">
        <v>14960</v>
      </c>
      <c r="E100" s="1877">
        <v>14839.138999999999</v>
      </c>
      <c r="F100" s="1835">
        <f>E100/D100*100</f>
        <v>99.192105614973258</v>
      </c>
      <c r="G100" s="2146"/>
      <c r="H100" s="1877">
        <v>14839.138999999999</v>
      </c>
      <c r="I100" s="1835">
        <f>H100/D100*100</f>
        <v>99.192105614973258</v>
      </c>
      <c r="J100" s="2147"/>
    </row>
    <row r="101" spans="1:13" s="1581" customFormat="1" ht="27.75" customHeight="1" x14ac:dyDescent="0.25">
      <c r="A101" s="3531" t="s">
        <v>12</v>
      </c>
      <c r="B101" s="3532" t="s">
        <v>1067</v>
      </c>
      <c r="C101" s="1578" t="s">
        <v>15</v>
      </c>
      <c r="D101" s="1579">
        <f>D102+D103</f>
        <v>588696.32000000007</v>
      </c>
      <c r="E101" s="1579">
        <f>E102+E103</f>
        <v>564312.94400000002</v>
      </c>
      <c r="F101" s="1579">
        <f t="shared" si="13"/>
        <v>95.858072290990364</v>
      </c>
      <c r="G101" s="3533"/>
      <c r="H101" s="1579">
        <f>H102+H103</f>
        <v>564312.94400000002</v>
      </c>
      <c r="I101" s="1579">
        <f>H101/D101*100</f>
        <v>95.858072290990364</v>
      </c>
      <c r="J101" s="3534"/>
      <c r="K101" s="1580"/>
    </row>
    <row r="102" spans="1:13" s="1581" customFormat="1" ht="81" customHeight="1" x14ac:dyDescent="0.25">
      <c r="A102" s="3531"/>
      <c r="B102" s="3532"/>
      <c r="C102" s="1578" t="s">
        <v>16</v>
      </c>
      <c r="D102" s="1579">
        <f>D105</f>
        <v>15213.06</v>
      </c>
      <c r="E102" s="1579">
        <f>E105</f>
        <v>15213.052</v>
      </c>
      <c r="F102" s="1579">
        <f t="shared" si="13"/>
        <v>99.999947413603834</v>
      </c>
      <c r="G102" s="3533"/>
      <c r="H102" s="1579">
        <f>H105</f>
        <v>15213.052</v>
      </c>
      <c r="I102" s="1579">
        <f t="shared" ref="I102" si="15">H102/D102*100</f>
        <v>99.999947413603834</v>
      </c>
      <c r="J102" s="3534"/>
      <c r="K102" s="1580"/>
    </row>
    <row r="103" spans="1:13" s="1581" customFormat="1" ht="99.75" customHeight="1" x14ac:dyDescent="0.25">
      <c r="A103" s="3531"/>
      <c r="B103" s="3532"/>
      <c r="C103" s="1578" t="s">
        <v>19</v>
      </c>
      <c r="D103" s="1579">
        <f>D106+D108+D110+D112+D113+D114</f>
        <v>573483.26</v>
      </c>
      <c r="E103" s="1579">
        <f>E106+E108+E112+E113+E114</f>
        <v>549099.89199999999</v>
      </c>
      <c r="F103" s="1579">
        <f t="shared" si="13"/>
        <v>95.74819882275203</v>
      </c>
      <c r="G103" s="3533"/>
      <c r="H103" s="1579">
        <f>H106+H108+H110+H112+H113+H114</f>
        <v>549099.89199999999</v>
      </c>
      <c r="I103" s="1579">
        <f>H103/D103*100</f>
        <v>95.74819882275203</v>
      </c>
      <c r="J103" s="3534"/>
      <c r="K103" s="1580"/>
      <c r="M103" s="1584"/>
    </row>
    <row r="104" spans="1:13" ht="26.25" customHeight="1" x14ac:dyDescent="0.25">
      <c r="A104" s="3479" t="s">
        <v>66</v>
      </c>
      <c r="B104" s="3356" t="s">
        <v>1068</v>
      </c>
      <c r="C104" s="1124" t="s">
        <v>15</v>
      </c>
      <c r="D104" s="1586">
        <f>D105+D106</f>
        <v>50710.22</v>
      </c>
      <c r="E104" s="1586">
        <f>E105+E106</f>
        <v>50710.173999999999</v>
      </c>
      <c r="F104" s="1586">
        <f t="shared" si="13"/>
        <v>99.999909288502394</v>
      </c>
      <c r="G104" s="3499" t="s">
        <v>1588</v>
      </c>
      <c r="H104" s="1586">
        <f>H105+H106</f>
        <v>50710.173999999999</v>
      </c>
      <c r="I104" s="1586">
        <f t="shared" ref="I104" si="16">H104/D104*100</f>
        <v>99.999909288502394</v>
      </c>
      <c r="J104" s="3491"/>
      <c r="K104" s="1580"/>
    </row>
    <row r="105" spans="1:13" ht="78.75" customHeight="1" x14ac:dyDescent="0.25">
      <c r="A105" s="3480"/>
      <c r="B105" s="3357"/>
      <c r="C105" s="1124" t="s">
        <v>16</v>
      </c>
      <c r="D105" s="1586">
        <v>15213.06</v>
      </c>
      <c r="E105" s="1586">
        <v>15213.052</v>
      </c>
      <c r="F105" s="1586">
        <f>E105/D105*100</f>
        <v>99.999947413603834</v>
      </c>
      <c r="G105" s="3499"/>
      <c r="H105" s="1586">
        <v>15213.052</v>
      </c>
      <c r="I105" s="1586">
        <f>H105/D105*100</f>
        <v>99.999947413603834</v>
      </c>
      <c r="J105" s="3491"/>
      <c r="K105" s="1580"/>
    </row>
    <row r="106" spans="1:13" ht="115.5" customHeight="1" x14ac:dyDescent="0.25">
      <c r="A106" s="3484"/>
      <c r="B106" s="3339"/>
      <c r="C106" s="1124" t="s">
        <v>19</v>
      </c>
      <c r="D106" s="1586">
        <v>35497.160000000003</v>
      </c>
      <c r="E106" s="1586">
        <v>35497.122000000003</v>
      </c>
      <c r="F106" s="1586">
        <f>E106/D106*100</f>
        <v>99.99989294918241</v>
      </c>
      <c r="G106" s="1616"/>
      <c r="H106" s="1586">
        <v>35497.122000000003</v>
      </c>
      <c r="I106" s="1586">
        <f>H106/D106*100</f>
        <v>99.99989294918241</v>
      </c>
      <c r="J106" s="3491"/>
      <c r="K106" s="1580"/>
    </row>
    <row r="107" spans="1:13" ht="20.25" customHeight="1" x14ac:dyDescent="0.25">
      <c r="A107" s="3479" t="s">
        <v>67</v>
      </c>
      <c r="B107" s="3356" t="s">
        <v>1069</v>
      </c>
      <c r="C107" s="1124" t="s">
        <v>15</v>
      </c>
      <c r="D107" s="1586">
        <f>D108</f>
        <v>44702.71</v>
      </c>
      <c r="E107" s="1617">
        <f>E108</f>
        <v>44702.71</v>
      </c>
      <c r="F107" s="1586">
        <f t="shared" ref="F107" si="17">E107/D107*100</f>
        <v>100</v>
      </c>
      <c r="G107" s="3536" t="s">
        <v>2217</v>
      </c>
      <c r="H107" s="1586">
        <f>H108</f>
        <v>44702.71</v>
      </c>
      <c r="I107" s="1586">
        <f t="shared" ref="I107" si="18">H107/D107*100</f>
        <v>100</v>
      </c>
      <c r="J107" s="3538"/>
      <c r="K107" s="1580"/>
    </row>
    <row r="108" spans="1:13" ht="135" customHeight="1" x14ac:dyDescent="0.25">
      <c r="A108" s="3484"/>
      <c r="B108" s="3339"/>
      <c r="C108" s="1124" t="s">
        <v>19</v>
      </c>
      <c r="D108" s="1586">
        <v>44702.71</v>
      </c>
      <c r="E108" s="1617">
        <v>44702.71</v>
      </c>
      <c r="F108" s="1586">
        <f>E108/D108*100</f>
        <v>100</v>
      </c>
      <c r="G108" s="3537"/>
      <c r="H108" s="1586">
        <v>44702.71</v>
      </c>
      <c r="I108" s="1586">
        <f>H108/D108*100</f>
        <v>100</v>
      </c>
      <c r="J108" s="3539"/>
      <c r="K108" s="1580"/>
    </row>
    <row r="109" spans="1:13" ht="30.75" customHeight="1" x14ac:dyDescent="0.25">
      <c r="A109" s="3540" t="s">
        <v>106</v>
      </c>
      <c r="B109" s="2847" t="s">
        <v>1478</v>
      </c>
      <c r="C109" s="2088" t="s">
        <v>15</v>
      </c>
      <c r="D109" s="1835">
        <f>D110</f>
        <v>14274.44</v>
      </c>
      <c r="E109" s="2128">
        <f>E110</f>
        <v>0</v>
      </c>
      <c r="F109" s="1835">
        <v>0</v>
      </c>
      <c r="G109" s="3535" t="s">
        <v>2218</v>
      </c>
      <c r="H109" s="1835">
        <f>H110</f>
        <v>0</v>
      </c>
      <c r="I109" s="1835">
        <v>0</v>
      </c>
      <c r="J109" s="3530" t="s">
        <v>2219</v>
      </c>
      <c r="K109" s="1580"/>
    </row>
    <row r="110" spans="1:13" ht="151.5" customHeight="1" x14ac:dyDescent="0.25">
      <c r="A110" s="3540"/>
      <c r="B110" s="2847"/>
      <c r="C110" s="2088" t="s">
        <v>19</v>
      </c>
      <c r="D110" s="1835">
        <v>14274.44</v>
      </c>
      <c r="E110" s="2128">
        <v>0</v>
      </c>
      <c r="F110" s="1835">
        <v>0</v>
      </c>
      <c r="G110" s="3535"/>
      <c r="H110" s="1835">
        <v>0</v>
      </c>
      <c r="I110" s="1835">
        <v>0</v>
      </c>
      <c r="J110" s="3530"/>
      <c r="K110" s="1580"/>
    </row>
    <row r="111" spans="1:13" ht="30.75" customHeight="1" x14ac:dyDescent="0.25">
      <c r="A111" s="3495" t="s">
        <v>107</v>
      </c>
      <c r="B111" s="3487" t="s">
        <v>1070</v>
      </c>
      <c r="C111" s="1124" t="s">
        <v>15</v>
      </c>
      <c r="D111" s="1586">
        <f>D112</f>
        <v>426952.12</v>
      </c>
      <c r="E111" s="1617">
        <f>E112</f>
        <v>419487.65</v>
      </c>
      <c r="F111" s="1586">
        <f t="shared" ref="F111:F114" si="19">E111/D111*100</f>
        <v>98.251684521440012</v>
      </c>
      <c r="G111" s="3499" t="s">
        <v>2470</v>
      </c>
      <c r="H111" s="1586">
        <f>H112</f>
        <v>419487.65</v>
      </c>
      <c r="I111" s="1586">
        <f t="shared" ref="I111:I115" si="20">H111/D111*100</f>
        <v>98.251684521440012</v>
      </c>
      <c r="J111" s="3501"/>
      <c r="K111" s="1580"/>
    </row>
    <row r="112" spans="1:13" ht="362.25" customHeight="1" x14ac:dyDescent="0.25">
      <c r="A112" s="3495"/>
      <c r="B112" s="3487"/>
      <c r="C112" s="1124" t="s">
        <v>19</v>
      </c>
      <c r="D112" s="1586">
        <v>426952.12</v>
      </c>
      <c r="E112" s="1617">
        <v>419487.65</v>
      </c>
      <c r="F112" s="1586">
        <f t="shared" si="19"/>
        <v>98.251684521440012</v>
      </c>
      <c r="G112" s="3499"/>
      <c r="H112" s="1586">
        <v>419487.65</v>
      </c>
      <c r="I112" s="1586">
        <f t="shared" si="20"/>
        <v>98.251684521440012</v>
      </c>
      <c r="J112" s="3501"/>
      <c r="K112" s="1580"/>
    </row>
    <row r="113" spans="1:15" ht="196.5" customHeight="1" x14ac:dyDescent="0.25">
      <c r="A113" s="2127" t="s">
        <v>108</v>
      </c>
      <c r="B113" s="1875" t="s">
        <v>1071</v>
      </c>
      <c r="C113" s="2131" t="s">
        <v>19</v>
      </c>
      <c r="D113" s="1835">
        <v>20525.22</v>
      </c>
      <c r="E113" s="2128">
        <v>19525.22</v>
      </c>
      <c r="F113" s="1877">
        <f t="shared" si="19"/>
        <v>95.127945035424716</v>
      </c>
      <c r="G113" s="2146" t="s">
        <v>2220</v>
      </c>
      <c r="H113" s="1835">
        <v>19525.22</v>
      </c>
      <c r="I113" s="1877">
        <f t="shared" si="20"/>
        <v>95.127945035424716</v>
      </c>
      <c r="J113" s="2147" t="s">
        <v>2221</v>
      </c>
    </row>
    <row r="114" spans="1:15" ht="315.75" customHeight="1" x14ac:dyDescent="0.25">
      <c r="A114" s="1572" t="s">
        <v>455</v>
      </c>
      <c r="B114" s="1596" t="s">
        <v>1072</v>
      </c>
      <c r="C114" s="1585" t="s">
        <v>19</v>
      </c>
      <c r="D114" s="1586">
        <v>31531.61</v>
      </c>
      <c r="E114" s="1617">
        <v>29887.19</v>
      </c>
      <c r="F114" s="1590">
        <f t="shared" si="19"/>
        <v>94.784852406838709</v>
      </c>
      <c r="G114" s="1618" t="s">
        <v>2471</v>
      </c>
      <c r="H114" s="1586">
        <v>29887.19</v>
      </c>
      <c r="I114" s="1590">
        <f t="shared" si="20"/>
        <v>94.784852406838709</v>
      </c>
      <c r="J114" s="1619" t="s">
        <v>2222</v>
      </c>
    </row>
    <row r="115" spans="1:15" ht="30.75" customHeight="1" x14ac:dyDescent="0.25">
      <c r="A115" s="3541"/>
      <c r="B115" s="3542" t="s">
        <v>619</v>
      </c>
      <c r="C115" s="1620" t="s">
        <v>15</v>
      </c>
      <c r="D115" s="1612">
        <f>D116+D117</f>
        <v>650756.56999999995</v>
      </c>
      <c r="E115" s="1612">
        <f>E116+E117</f>
        <v>626050.02600000007</v>
      </c>
      <c r="F115" s="1579">
        <f>E115/D115*100</f>
        <v>96.203412283643956</v>
      </c>
      <c r="G115" s="3543"/>
      <c r="H115" s="1612">
        <f>H116+H117</f>
        <v>626050.02600000007</v>
      </c>
      <c r="I115" s="1579">
        <f t="shared" si="20"/>
        <v>96.203412283643956</v>
      </c>
      <c r="J115" s="3544"/>
    </row>
    <row r="116" spans="1:15" ht="78" customHeight="1" x14ac:dyDescent="0.25">
      <c r="A116" s="3541"/>
      <c r="B116" s="3542"/>
      <c r="C116" s="1578" t="s">
        <v>16</v>
      </c>
      <c r="D116" s="1612">
        <f>D11+D102</f>
        <v>62092.7</v>
      </c>
      <c r="E116" s="1612">
        <f>E11+E102</f>
        <v>61890.392999999996</v>
      </c>
      <c r="F116" s="1579">
        <f>E116/D116*100</f>
        <v>99.674185532276738</v>
      </c>
      <c r="G116" s="3543"/>
      <c r="H116" s="1612">
        <f>H11+H102</f>
        <v>61890.392999999996</v>
      </c>
      <c r="I116" s="1579">
        <f>H116/D116*100</f>
        <v>99.674185532276738</v>
      </c>
      <c r="J116" s="3544"/>
    </row>
    <row r="117" spans="1:15" ht="139.5" customHeight="1" x14ac:dyDescent="0.25">
      <c r="A117" s="3541"/>
      <c r="B117" s="3542"/>
      <c r="C117" s="1578" t="s">
        <v>19</v>
      </c>
      <c r="D117" s="1612">
        <f>D13+D103</f>
        <v>588663.87</v>
      </c>
      <c r="E117" s="1612">
        <f>E13+E103</f>
        <v>564159.63300000003</v>
      </c>
      <c r="F117" s="1579">
        <f t="shared" si="6"/>
        <v>95.83731255665478</v>
      </c>
      <c r="G117" s="3543"/>
      <c r="H117" s="1612">
        <f>H13+H103</f>
        <v>564159.63300000003</v>
      </c>
      <c r="I117" s="1579">
        <f t="shared" ref="I117" si="21">H117/D117*100</f>
        <v>95.83731255665478</v>
      </c>
      <c r="J117" s="3544"/>
    </row>
    <row r="118" spans="1:15" ht="33.75" customHeight="1" x14ac:dyDescent="0.25">
      <c r="A118" s="3545" t="s">
        <v>1444</v>
      </c>
      <c r="B118" s="3545"/>
      <c r="C118" s="3545"/>
      <c r="D118" s="3545"/>
      <c r="E118" s="3545"/>
      <c r="F118" s="3545"/>
      <c r="G118" s="3545"/>
      <c r="H118" s="3545"/>
      <c r="I118" s="3545"/>
      <c r="J118" s="3545"/>
    </row>
    <row r="119" spans="1:15" ht="18" hidden="1" customHeight="1" x14ac:dyDescent="0.25">
      <c r="A119" s="3505" t="s">
        <v>9</v>
      </c>
      <c r="B119" s="3508" t="s">
        <v>934</v>
      </c>
      <c r="C119" s="1621" t="s">
        <v>15</v>
      </c>
      <c r="D119" s="1579">
        <f>D120+D121+D122</f>
        <v>827306.08999999985</v>
      </c>
      <c r="E119" s="1579">
        <f>E120+E121+E122</f>
        <v>198540.27000000002</v>
      </c>
      <c r="F119" s="1622">
        <f>E119/D119*100</f>
        <v>23.998405475293922</v>
      </c>
      <c r="G119" s="3505"/>
      <c r="H119" s="1579">
        <f>H120+H121+H122</f>
        <v>180962.81</v>
      </c>
      <c r="I119" s="1622">
        <f>H119/D119*100</f>
        <v>21.873743247798409</v>
      </c>
      <c r="J119" s="3505"/>
    </row>
    <row r="120" spans="1:15" ht="80.25" hidden="1" customHeight="1" x14ac:dyDescent="0.25">
      <c r="A120" s="3506"/>
      <c r="B120" s="2838"/>
      <c r="C120" s="1611" t="s">
        <v>16</v>
      </c>
      <c r="D120" s="1612">
        <f>D159+D162</f>
        <v>6161.1100000000006</v>
      </c>
      <c r="E120" s="1612">
        <f>E159+E162</f>
        <v>0</v>
      </c>
      <c r="F120" s="1622">
        <f t="shared" ref="F120:F122" si="22">E120/D120*100</f>
        <v>0</v>
      </c>
      <c r="G120" s="3506"/>
      <c r="H120" s="1612">
        <f>H159+H162</f>
        <v>0</v>
      </c>
      <c r="I120" s="1622">
        <f t="shared" ref="I120:I122" si="23">H120/D120*100</f>
        <v>0</v>
      </c>
      <c r="J120" s="3506"/>
    </row>
    <row r="121" spans="1:15" ht="93.75" hidden="1" customHeight="1" x14ac:dyDescent="0.25">
      <c r="A121" s="3506"/>
      <c r="B121" s="2838"/>
      <c r="C121" s="1611" t="s">
        <v>19</v>
      </c>
      <c r="D121" s="1612">
        <f>D123+D124+D126+D144+D146+D147+D148+D149+D150+D152+D153+D155+D156+D157+D160+D163</f>
        <v>819234.36999999988</v>
      </c>
      <c r="E121" s="1612">
        <f>E123+E124+E126+E144+E146+E147+E148+E149+E150+E152+E153+E155+E156+E157+E160+E163</f>
        <v>198540.27000000002</v>
      </c>
      <c r="F121" s="1622">
        <f t="shared" si="22"/>
        <v>24.234856015623471</v>
      </c>
      <c r="G121" s="3506"/>
      <c r="H121" s="1612">
        <f>H123+H124+H126+H144+H146+H147+H148+H149+H150+H152+H153+H155+H156+H157+H160+H163</f>
        <v>180962.81</v>
      </c>
      <c r="I121" s="1622">
        <f t="shared" si="23"/>
        <v>22.089260000163328</v>
      </c>
      <c r="J121" s="3506"/>
    </row>
    <row r="122" spans="1:15" ht="93.75" hidden="1" customHeight="1" x14ac:dyDescent="0.25">
      <c r="A122" s="3507"/>
      <c r="B122" s="2839"/>
      <c r="C122" s="1611" t="s">
        <v>507</v>
      </c>
      <c r="D122" s="1612">
        <f>D164</f>
        <v>1910.61</v>
      </c>
      <c r="E122" s="1612">
        <f>E164</f>
        <v>0</v>
      </c>
      <c r="F122" s="1622">
        <f t="shared" si="22"/>
        <v>0</v>
      </c>
      <c r="G122" s="3507"/>
      <c r="H122" s="1612">
        <f>H164</f>
        <v>0</v>
      </c>
      <c r="I122" s="1622">
        <f t="shared" si="23"/>
        <v>0</v>
      </c>
      <c r="J122" s="3507"/>
    </row>
    <row r="123" spans="1:15" ht="366" hidden="1" customHeight="1" x14ac:dyDescent="0.25">
      <c r="A123" s="1605" t="s">
        <v>10</v>
      </c>
      <c r="B123" s="1547" t="s">
        <v>522</v>
      </c>
      <c r="C123" s="1623" t="s">
        <v>523</v>
      </c>
      <c r="D123" s="1546">
        <v>0</v>
      </c>
      <c r="E123" s="1546">
        <v>0</v>
      </c>
      <c r="F123" s="1624">
        <v>0</v>
      </c>
      <c r="G123" s="1603"/>
      <c r="H123" s="1546">
        <v>0</v>
      </c>
      <c r="I123" s="1624">
        <v>0</v>
      </c>
      <c r="J123" s="1603" t="s">
        <v>753</v>
      </c>
      <c r="M123" s="1625"/>
      <c r="N123" s="1626"/>
      <c r="O123" s="1583"/>
    </row>
    <row r="124" spans="1:15" ht="94.5" hidden="1" customHeight="1" x14ac:dyDescent="0.25">
      <c r="A124" s="1572" t="s">
        <v>42</v>
      </c>
      <c r="B124" s="1596" t="s">
        <v>524</v>
      </c>
      <c r="C124" s="1627" t="s">
        <v>523</v>
      </c>
      <c r="D124" s="1586">
        <v>0</v>
      </c>
      <c r="E124" s="1586">
        <v>0</v>
      </c>
      <c r="F124" s="1628">
        <v>0</v>
      </c>
      <c r="G124" s="1598"/>
      <c r="H124" s="1586">
        <v>0</v>
      </c>
      <c r="I124" s="1628">
        <v>0</v>
      </c>
      <c r="J124" s="1610" t="s">
        <v>405</v>
      </c>
    </row>
    <row r="125" spans="1:15" ht="21" hidden="1" customHeight="1" x14ac:dyDescent="0.25">
      <c r="A125" s="3479" t="s">
        <v>82</v>
      </c>
      <c r="B125" s="3356" t="s">
        <v>525</v>
      </c>
      <c r="C125" s="1623" t="s">
        <v>15</v>
      </c>
      <c r="D125" s="1546">
        <f>D126</f>
        <v>0</v>
      </c>
      <c r="E125" s="1546">
        <f>E126</f>
        <v>0</v>
      </c>
      <c r="F125" s="1624">
        <v>0</v>
      </c>
      <c r="G125" s="3527"/>
      <c r="H125" s="1546">
        <f>H126</f>
        <v>0</v>
      </c>
      <c r="I125" s="1624">
        <v>0</v>
      </c>
      <c r="J125" s="3464" t="s">
        <v>753</v>
      </c>
    </row>
    <row r="126" spans="1:15" ht="93" hidden="1" customHeight="1" x14ac:dyDescent="0.25">
      <c r="A126" s="3480"/>
      <c r="B126" s="3357"/>
      <c r="C126" s="3458" t="s">
        <v>19</v>
      </c>
      <c r="D126" s="3547">
        <v>0</v>
      </c>
      <c r="E126" s="3547">
        <v>0</v>
      </c>
      <c r="F126" s="3548">
        <v>0</v>
      </c>
      <c r="G126" s="3528"/>
      <c r="H126" s="3547">
        <v>0</v>
      </c>
      <c r="I126" s="3548">
        <v>0</v>
      </c>
      <c r="J126" s="3465"/>
    </row>
    <row r="127" spans="1:15" ht="1.5" hidden="1" customHeight="1" x14ac:dyDescent="0.25">
      <c r="A127" s="3484"/>
      <c r="B127" s="3339"/>
      <c r="C127" s="3460"/>
      <c r="D127" s="2810"/>
      <c r="E127" s="2810"/>
      <c r="F127" s="3549"/>
      <c r="G127" s="1629"/>
      <c r="H127" s="2810"/>
      <c r="I127" s="3549"/>
      <c r="J127" s="3466"/>
    </row>
    <row r="128" spans="1:15" ht="29.25" customHeight="1" x14ac:dyDescent="0.25">
      <c r="A128" s="3550" t="s">
        <v>9</v>
      </c>
      <c r="B128" s="2829" t="s">
        <v>1063</v>
      </c>
      <c r="C128" s="2129" t="s">
        <v>15</v>
      </c>
      <c r="D128" s="1887">
        <f>D129+D130</f>
        <v>21471.879999999997</v>
      </c>
      <c r="E128" s="1887">
        <f>E129+E130</f>
        <v>21471.85</v>
      </c>
      <c r="F128" s="1887">
        <f>E128/D128*100</f>
        <v>99.999860282378634</v>
      </c>
      <c r="G128" s="2149"/>
      <c r="H128" s="1887">
        <f>H129+H130</f>
        <v>21471.85</v>
      </c>
      <c r="I128" s="1887">
        <f>H128/D128*100</f>
        <v>99.999860282378634</v>
      </c>
      <c r="J128" s="3550"/>
    </row>
    <row r="129" spans="1:11" ht="95.25" customHeight="1" x14ac:dyDescent="0.25">
      <c r="A129" s="3550"/>
      <c r="B129" s="2829"/>
      <c r="C129" s="2130" t="s">
        <v>19</v>
      </c>
      <c r="D129" s="1886">
        <f>D132</f>
        <v>8030.5</v>
      </c>
      <c r="E129" s="1886">
        <f>E132</f>
        <v>8030.48</v>
      </c>
      <c r="F129" s="1887">
        <f t="shared" ref="F129:F140" si="24">E129/D129*100</f>
        <v>99.999750949505</v>
      </c>
      <c r="G129" s="2149"/>
      <c r="H129" s="1886">
        <f>H132</f>
        <v>8030.48</v>
      </c>
      <c r="I129" s="1887">
        <f t="shared" ref="I129:I140" si="25">H129/D129*100</f>
        <v>99.999750949505</v>
      </c>
      <c r="J129" s="3550"/>
    </row>
    <row r="130" spans="1:11" ht="96.75" customHeight="1" x14ac:dyDescent="0.25">
      <c r="A130" s="2132"/>
      <c r="B130" s="2133"/>
      <c r="C130" s="2130" t="s">
        <v>507</v>
      </c>
      <c r="D130" s="1886">
        <f>D133</f>
        <v>13441.38</v>
      </c>
      <c r="E130" s="1886">
        <f>E133</f>
        <v>13441.37</v>
      </c>
      <c r="F130" s="1887">
        <f t="shared" si="24"/>
        <v>99.999925602877099</v>
      </c>
      <c r="G130" s="2149"/>
      <c r="H130" s="1886">
        <f>H133</f>
        <v>13441.37</v>
      </c>
      <c r="I130" s="1887">
        <f t="shared" si="25"/>
        <v>99.999925602877099</v>
      </c>
      <c r="J130" s="2132"/>
    </row>
    <row r="131" spans="1:11" ht="28.5" customHeight="1" x14ac:dyDescent="0.25">
      <c r="A131" s="3495" t="s">
        <v>10</v>
      </c>
      <c r="B131" s="3487" t="s">
        <v>1076</v>
      </c>
      <c r="C131" s="1585" t="s">
        <v>15</v>
      </c>
      <c r="D131" s="1586">
        <f>D132+D133</f>
        <v>21471.879999999997</v>
      </c>
      <c r="E131" s="1586">
        <f>E132+E133</f>
        <v>21471.85</v>
      </c>
      <c r="F131" s="1590">
        <f t="shared" si="24"/>
        <v>99.999860282378634</v>
      </c>
      <c r="G131" s="3497" t="s">
        <v>2466</v>
      </c>
      <c r="H131" s="1586">
        <f>H132+H133</f>
        <v>21471.85</v>
      </c>
      <c r="I131" s="1590">
        <f t="shared" si="25"/>
        <v>99.999860282378634</v>
      </c>
      <c r="J131" s="3546"/>
      <c r="K131" s="1583"/>
    </row>
    <row r="132" spans="1:11" ht="101.25" customHeight="1" x14ac:dyDescent="0.25">
      <c r="A132" s="3495"/>
      <c r="B132" s="3487"/>
      <c r="C132" s="1585" t="s">
        <v>19</v>
      </c>
      <c r="D132" s="1586">
        <v>8030.5</v>
      </c>
      <c r="E132" s="1586">
        <v>8030.48</v>
      </c>
      <c r="F132" s="1590">
        <f t="shared" si="24"/>
        <v>99.999750949505</v>
      </c>
      <c r="G132" s="3497"/>
      <c r="H132" s="1586">
        <v>8030.48</v>
      </c>
      <c r="I132" s="1590">
        <f t="shared" si="25"/>
        <v>99.999750949505</v>
      </c>
      <c r="J132" s="3546"/>
    </row>
    <row r="133" spans="1:11" ht="95.25" customHeight="1" x14ac:dyDescent="0.25">
      <c r="A133" s="3495"/>
      <c r="B133" s="3487"/>
      <c r="C133" s="1585" t="s">
        <v>507</v>
      </c>
      <c r="D133" s="1586">
        <v>13441.38</v>
      </c>
      <c r="E133" s="1586">
        <v>13441.37</v>
      </c>
      <c r="F133" s="1590">
        <f t="shared" si="24"/>
        <v>99.999925602877099</v>
      </c>
      <c r="G133" s="3497"/>
      <c r="H133" s="1586">
        <v>13441.37</v>
      </c>
      <c r="I133" s="1590">
        <f t="shared" si="25"/>
        <v>99.999925602877099</v>
      </c>
      <c r="J133" s="3546"/>
    </row>
    <row r="134" spans="1:11" ht="26.25" customHeight="1" x14ac:dyDescent="0.25">
      <c r="A134" s="3545" t="s">
        <v>303</v>
      </c>
      <c r="B134" s="3552" t="s">
        <v>1077</v>
      </c>
      <c r="C134" s="1578" t="s">
        <v>15</v>
      </c>
      <c r="D134" s="1579">
        <f>D135+D137+D136</f>
        <v>1619471.5199999998</v>
      </c>
      <c r="E134" s="1579">
        <f>E135+E136+E137</f>
        <v>1589849.96</v>
      </c>
      <c r="F134" s="1612">
        <f t="shared" si="24"/>
        <v>98.170911952807927</v>
      </c>
      <c r="G134" s="3543"/>
      <c r="H134" s="1579">
        <f>H135+H136+H137</f>
        <v>1589849.96</v>
      </c>
      <c r="I134" s="1612">
        <f t="shared" si="25"/>
        <v>98.170911952807927</v>
      </c>
      <c r="J134" s="3534"/>
    </row>
    <row r="135" spans="1:11" ht="95.25" customHeight="1" x14ac:dyDescent="0.25">
      <c r="A135" s="3545"/>
      <c r="B135" s="3552"/>
      <c r="C135" s="1578" t="s">
        <v>19</v>
      </c>
      <c r="D135" s="1579">
        <f>D139+D143+D168+D170+D172+D174+D176+D178+D180+D182+D184+D186+D188+D190</f>
        <v>1612991.4499999997</v>
      </c>
      <c r="E135" s="1579">
        <f>E139+E143+E168+E170+E172+E174+E176+E178+180:180+E182+E184+E186+E188+E190</f>
        <v>1583593.841</v>
      </c>
      <c r="F135" s="1612">
        <f t="shared" si="24"/>
        <v>98.177447933775483</v>
      </c>
      <c r="G135" s="3543"/>
      <c r="H135" s="1579">
        <f>H139+H143+H168+H170+H172+H174+H176+H178+H180+H182+H184+H186+H188+H190</f>
        <v>1583593.841</v>
      </c>
      <c r="I135" s="1612">
        <f t="shared" si="25"/>
        <v>98.177447933775483</v>
      </c>
      <c r="J135" s="3534"/>
    </row>
    <row r="136" spans="1:11" ht="77.25" customHeight="1" x14ac:dyDescent="0.25">
      <c r="A136" s="3545"/>
      <c r="B136" s="3552"/>
      <c r="C136" s="1578" t="s">
        <v>16</v>
      </c>
      <c r="D136" s="1579">
        <f>D142+D166</f>
        <v>4098.32</v>
      </c>
      <c r="E136" s="1579">
        <f>E142+E166</f>
        <v>3874.3689999999997</v>
      </c>
      <c r="F136" s="1612">
        <f t="shared" si="24"/>
        <v>94.535541392570607</v>
      </c>
      <c r="G136" s="3543"/>
      <c r="H136" s="1579">
        <f>H142+H166</f>
        <v>3874.3689999999997</v>
      </c>
      <c r="I136" s="1612">
        <f t="shared" si="25"/>
        <v>94.535541392570607</v>
      </c>
      <c r="J136" s="3534"/>
    </row>
    <row r="137" spans="1:11" ht="95.25" customHeight="1" x14ac:dyDescent="0.25">
      <c r="A137" s="1630"/>
      <c r="B137" s="1631"/>
      <c r="C137" s="1578" t="s">
        <v>507</v>
      </c>
      <c r="D137" s="1579">
        <f>D140</f>
        <v>2381.75</v>
      </c>
      <c r="E137" s="1579">
        <f>E140</f>
        <v>2381.75</v>
      </c>
      <c r="F137" s="1612">
        <f t="shared" si="24"/>
        <v>100</v>
      </c>
      <c r="G137" s="1632"/>
      <c r="H137" s="1579">
        <f>H140</f>
        <v>2381.75</v>
      </c>
      <c r="I137" s="1612">
        <f t="shared" si="25"/>
        <v>100</v>
      </c>
      <c r="J137" s="1633"/>
    </row>
    <row r="138" spans="1:11" ht="31.5" customHeight="1" x14ac:dyDescent="0.25">
      <c r="A138" s="3540" t="s">
        <v>66</v>
      </c>
      <c r="B138" s="2847" t="s">
        <v>1078</v>
      </c>
      <c r="C138" s="2131" t="s">
        <v>15</v>
      </c>
      <c r="D138" s="1835">
        <f>D139+D140</f>
        <v>3804.7200000000003</v>
      </c>
      <c r="E138" s="1835">
        <f>E139+E140</f>
        <v>3804.7200000000003</v>
      </c>
      <c r="F138" s="1877">
        <f t="shared" si="24"/>
        <v>100</v>
      </c>
      <c r="G138" s="2848" t="s">
        <v>2223</v>
      </c>
      <c r="H138" s="1835">
        <f>H139+H140</f>
        <v>3804.7200000000003</v>
      </c>
      <c r="I138" s="1877">
        <f t="shared" si="25"/>
        <v>100</v>
      </c>
      <c r="J138" s="3553"/>
    </row>
    <row r="139" spans="1:11" ht="100.5" customHeight="1" x14ac:dyDescent="0.25">
      <c r="A139" s="3540"/>
      <c r="B139" s="2847"/>
      <c r="C139" s="2131" t="s">
        <v>19</v>
      </c>
      <c r="D139" s="1835">
        <v>1422.97</v>
      </c>
      <c r="E139" s="1835">
        <v>1422.97</v>
      </c>
      <c r="F139" s="1877">
        <f t="shared" si="24"/>
        <v>100</v>
      </c>
      <c r="G139" s="2848"/>
      <c r="H139" s="1835">
        <v>1422.97</v>
      </c>
      <c r="I139" s="1877">
        <f t="shared" si="25"/>
        <v>100</v>
      </c>
      <c r="J139" s="3553"/>
    </row>
    <row r="140" spans="1:11" ht="129" customHeight="1" x14ac:dyDescent="0.25">
      <c r="A140" s="2150"/>
      <c r="B140" s="2088"/>
      <c r="C140" s="2131" t="s">
        <v>507</v>
      </c>
      <c r="D140" s="1835">
        <v>2381.75</v>
      </c>
      <c r="E140" s="1835">
        <v>2381.75</v>
      </c>
      <c r="F140" s="1877">
        <f t="shared" si="24"/>
        <v>100</v>
      </c>
      <c r="G140" s="2151"/>
      <c r="H140" s="1835">
        <v>2381.75</v>
      </c>
      <c r="I140" s="1877">
        <f t="shared" si="25"/>
        <v>100</v>
      </c>
      <c r="J140" s="2152"/>
    </row>
    <row r="141" spans="1:11" ht="24" customHeight="1" x14ac:dyDescent="0.25">
      <c r="A141" s="3495" t="s">
        <v>67</v>
      </c>
      <c r="B141" s="3487" t="s">
        <v>1079</v>
      </c>
      <c r="C141" s="1585" t="s">
        <v>15</v>
      </c>
      <c r="D141" s="1586">
        <f>D142+D143</f>
        <v>14750.415999999999</v>
      </c>
      <c r="E141" s="1586">
        <f>E142+E143</f>
        <v>13899.972</v>
      </c>
      <c r="F141" s="1590">
        <f>E141/D141*100</f>
        <v>94.234440574421768</v>
      </c>
      <c r="G141" s="3551" t="s">
        <v>2472</v>
      </c>
      <c r="H141" s="1586">
        <f>H142+H143</f>
        <v>13899.972</v>
      </c>
      <c r="I141" s="1590">
        <f>H141/D141*100</f>
        <v>94.234440574421768</v>
      </c>
      <c r="J141" s="3546" t="s">
        <v>2224</v>
      </c>
    </row>
    <row r="142" spans="1:11" ht="78" customHeight="1" x14ac:dyDescent="0.25">
      <c r="A142" s="3495"/>
      <c r="B142" s="3487"/>
      <c r="C142" s="1585" t="s">
        <v>16</v>
      </c>
      <c r="D142" s="1586">
        <v>2638.32</v>
      </c>
      <c r="E142" s="1586">
        <v>2638.259</v>
      </c>
      <c r="F142" s="1590">
        <f>E142/D142*100</f>
        <v>99.997687922617416</v>
      </c>
      <c r="G142" s="3551"/>
      <c r="H142" s="1586">
        <v>2638.259</v>
      </c>
      <c r="I142" s="1590">
        <f>H142/D142*100</f>
        <v>99.997687922617416</v>
      </c>
      <c r="J142" s="3546"/>
    </row>
    <row r="143" spans="1:11" ht="102" customHeight="1" x14ac:dyDescent="0.25">
      <c r="A143" s="3495"/>
      <c r="B143" s="3487"/>
      <c r="C143" s="1585" t="s">
        <v>19</v>
      </c>
      <c r="D143" s="1586">
        <v>12112.096</v>
      </c>
      <c r="E143" s="1586">
        <v>11261.713</v>
      </c>
      <c r="F143" s="1590">
        <f>E143/D143*100</f>
        <v>92.979059941400735</v>
      </c>
      <c r="G143" s="3551"/>
      <c r="H143" s="1586">
        <v>11261.713</v>
      </c>
      <c r="I143" s="1590">
        <f>H143/D143*100</f>
        <v>92.979059941400735</v>
      </c>
      <c r="J143" s="3546"/>
    </row>
    <row r="144" spans="1:11" ht="77.25" hidden="1" customHeight="1" x14ac:dyDescent="0.25">
      <c r="A144" s="1572"/>
      <c r="B144" s="1596"/>
      <c r="C144" s="1585" t="s">
        <v>19</v>
      </c>
      <c r="D144" s="1586">
        <v>1011</v>
      </c>
      <c r="E144" s="1586">
        <v>0</v>
      </c>
      <c r="F144" s="1590">
        <f>E144/D144*100</f>
        <v>0</v>
      </c>
      <c r="G144" s="1609"/>
      <c r="H144" s="1586">
        <v>0</v>
      </c>
      <c r="I144" s="1590">
        <f t="shared" ref="I144" si="26">H144/D144*100</f>
        <v>0</v>
      </c>
      <c r="J144" s="1598"/>
    </row>
    <row r="145" spans="1:10" ht="17.25" hidden="1" customHeight="1" x14ac:dyDescent="0.25">
      <c r="A145" s="3479" t="s">
        <v>84</v>
      </c>
      <c r="B145" s="3356" t="s">
        <v>526</v>
      </c>
      <c r="C145" s="1585" t="s">
        <v>15</v>
      </c>
      <c r="D145" s="1586">
        <f>D146</f>
        <v>0</v>
      </c>
      <c r="E145" s="1586">
        <f>E146</f>
        <v>0</v>
      </c>
      <c r="F145" s="1590">
        <v>0</v>
      </c>
      <c r="G145" s="3497"/>
      <c r="H145" s="1586">
        <f>H146</f>
        <v>0</v>
      </c>
      <c r="I145" s="1590">
        <v>0</v>
      </c>
      <c r="J145" s="3464" t="s">
        <v>812</v>
      </c>
    </row>
    <row r="146" spans="1:10" ht="93.75" hidden="1" customHeight="1" x14ac:dyDescent="0.25">
      <c r="A146" s="3484"/>
      <c r="B146" s="3339"/>
      <c r="C146" s="1585" t="s">
        <v>19</v>
      </c>
      <c r="D146" s="1586">
        <v>0</v>
      </c>
      <c r="E146" s="1586">
        <v>0</v>
      </c>
      <c r="F146" s="1590">
        <v>0</v>
      </c>
      <c r="G146" s="3497"/>
      <c r="H146" s="1586">
        <v>0</v>
      </c>
      <c r="I146" s="1590">
        <v>0</v>
      </c>
      <c r="J146" s="3466"/>
    </row>
    <row r="147" spans="1:10" ht="356.25" hidden="1" customHeight="1" x14ac:dyDescent="0.25">
      <c r="A147" s="1572" t="s">
        <v>513</v>
      </c>
      <c r="B147" s="1596" t="s">
        <v>935</v>
      </c>
      <c r="C147" s="1585" t="s">
        <v>19</v>
      </c>
      <c r="D147" s="1586">
        <v>48894.2</v>
      </c>
      <c r="E147" s="1586">
        <v>9608.76</v>
      </c>
      <c r="F147" s="1590">
        <f>E147/D147*100</f>
        <v>19.652146880407084</v>
      </c>
      <c r="G147" s="1609" t="s">
        <v>1021</v>
      </c>
      <c r="H147" s="1586">
        <v>9608.76</v>
      </c>
      <c r="I147" s="1590">
        <f>H147/D147*100</f>
        <v>19.652146880407084</v>
      </c>
      <c r="J147" s="1610" t="s">
        <v>936</v>
      </c>
    </row>
    <row r="148" spans="1:10" ht="225.75" hidden="1" customHeight="1" x14ac:dyDescent="0.25">
      <c r="A148" s="1572" t="s">
        <v>514</v>
      </c>
      <c r="B148" s="1596" t="s">
        <v>937</v>
      </c>
      <c r="C148" s="1585" t="s">
        <v>19</v>
      </c>
      <c r="D148" s="1586">
        <v>224702.29</v>
      </c>
      <c r="E148" s="1586">
        <v>84137.35</v>
      </c>
      <c r="F148" s="1590">
        <f>E148/D148*100</f>
        <v>37.443921911076202</v>
      </c>
      <c r="G148" s="1609" t="s">
        <v>1020</v>
      </c>
      <c r="H148" s="1586">
        <v>67344.23</v>
      </c>
      <c r="I148" s="1590">
        <f>H148/D148*100</f>
        <v>29.970424422465829</v>
      </c>
      <c r="J148" s="1610" t="s">
        <v>916</v>
      </c>
    </row>
    <row r="149" spans="1:10" ht="97.5" hidden="1" customHeight="1" x14ac:dyDescent="0.25">
      <c r="A149" s="1634" t="s">
        <v>516</v>
      </c>
      <c r="B149" s="1544" t="s">
        <v>938</v>
      </c>
      <c r="C149" s="1585" t="s">
        <v>19</v>
      </c>
      <c r="D149" s="1586">
        <v>500</v>
      </c>
      <c r="E149" s="1586">
        <v>0</v>
      </c>
      <c r="F149" s="1590">
        <f>E149/D149*100</f>
        <v>0</v>
      </c>
      <c r="G149" s="1609" t="s">
        <v>872</v>
      </c>
      <c r="H149" s="1586">
        <v>0</v>
      </c>
      <c r="I149" s="1590">
        <f>H149/D149*100</f>
        <v>0</v>
      </c>
      <c r="J149" s="1635" t="s">
        <v>889</v>
      </c>
    </row>
    <row r="150" spans="1:10" ht="402" hidden="1" customHeight="1" x14ac:dyDescent="0.25">
      <c r="A150" s="3479" t="s">
        <v>518</v>
      </c>
      <c r="B150" s="3356" t="s">
        <v>939</v>
      </c>
      <c r="C150" s="3458" t="s">
        <v>19</v>
      </c>
      <c r="D150" s="3547">
        <v>330261.59999999998</v>
      </c>
      <c r="E150" s="3547">
        <v>83286.740000000005</v>
      </c>
      <c r="F150" s="3554">
        <f t="shared" ref="F150" si="27">E150/D150*100</f>
        <v>25.218414735470308</v>
      </c>
      <c r="G150" s="3461" t="s">
        <v>1022</v>
      </c>
      <c r="H150" s="3547">
        <v>78666.17</v>
      </c>
      <c r="I150" s="3554">
        <f t="shared" ref="I150" si="28">H150/D150*100</f>
        <v>23.819351084110295</v>
      </c>
      <c r="J150" s="3492" t="s">
        <v>890</v>
      </c>
    </row>
    <row r="151" spans="1:10" ht="54.75" hidden="1" customHeight="1" x14ac:dyDescent="0.25">
      <c r="A151" s="3484"/>
      <c r="B151" s="3339"/>
      <c r="C151" s="3460"/>
      <c r="D151" s="2810"/>
      <c r="E151" s="2810"/>
      <c r="F151" s="3555"/>
      <c r="G151" s="3463"/>
      <c r="H151" s="2810"/>
      <c r="I151" s="3555"/>
      <c r="J151" s="3494"/>
    </row>
    <row r="152" spans="1:10" ht="228" hidden="1" customHeight="1" x14ac:dyDescent="0.25">
      <c r="A152" s="1634" t="s">
        <v>553</v>
      </c>
      <c r="B152" s="1544" t="s">
        <v>940</v>
      </c>
      <c r="C152" s="1585" t="s">
        <v>19</v>
      </c>
      <c r="D152" s="1586">
        <v>25442.2</v>
      </c>
      <c r="E152" s="1586">
        <v>1444.2</v>
      </c>
      <c r="F152" s="1590">
        <f>E152/D152*100</f>
        <v>5.6763959091587992</v>
      </c>
      <c r="G152" s="1609" t="s">
        <v>941</v>
      </c>
      <c r="H152" s="1586">
        <v>5944.2</v>
      </c>
      <c r="I152" s="1590">
        <f>H152/D152*100</f>
        <v>23.36354560533287</v>
      </c>
      <c r="J152" s="1635" t="s">
        <v>942</v>
      </c>
    </row>
    <row r="153" spans="1:10" ht="334.5" hidden="1" customHeight="1" x14ac:dyDescent="0.25">
      <c r="A153" s="3479" t="s">
        <v>554</v>
      </c>
      <c r="B153" s="3356" t="s">
        <v>943</v>
      </c>
      <c r="C153" s="3458" t="s">
        <v>19</v>
      </c>
      <c r="D153" s="3547">
        <v>80000</v>
      </c>
      <c r="E153" s="3547">
        <v>19432.34</v>
      </c>
      <c r="F153" s="3554">
        <f>E153/D153*100</f>
        <v>24.290424999999999</v>
      </c>
      <c r="G153" s="3461" t="s">
        <v>1023</v>
      </c>
      <c r="H153" s="3547">
        <v>18171.34</v>
      </c>
      <c r="I153" s="3554">
        <f>H153/D153*100</f>
        <v>22.714175000000001</v>
      </c>
      <c r="J153" s="3464" t="s">
        <v>944</v>
      </c>
    </row>
    <row r="154" spans="1:10" ht="60.75" hidden="1" customHeight="1" x14ac:dyDescent="0.25">
      <c r="A154" s="3484"/>
      <c r="B154" s="3339"/>
      <c r="C154" s="3460"/>
      <c r="D154" s="2810"/>
      <c r="E154" s="2810"/>
      <c r="F154" s="3555"/>
      <c r="G154" s="3463"/>
      <c r="H154" s="2810"/>
      <c r="I154" s="3555"/>
      <c r="J154" s="3466"/>
    </row>
    <row r="155" spans="1:10" ht="96" hidden="1" customHeight="1" x14ac:dyDescent="0.25">
      <c r="A155" s="1634" t="s">
        <v>891</v>
      </c>
      <c r="B155" s="1544" t="s">
        <v>2467</v>
      </c>
      <c r="C155" s="1585" t="s">
        <v>19</v>
      </c>
      <c r="D155" s="1586">
        <v>100000</v>
      </c>
      <c r="E155" s="1586">
        <v>0</v>
      </c>
      <c r="F155" s="1590">
        <v>0</v>
      </c>
      <c r="G155" s="1609" t="s">
        <v>872</v>
      </c>
      <c r="H155" s="1586">
        <v>0</v>
      </c>
      <c r="I155" s="1590">
        <v>0</v>
      </c>
      <c r="J155" s="1635" t="s">
        <v>945</v>
      </c>
    </row>
    <row r="156" spans="1:10" ht="224.25" hidden="1" customHeight="1" x14ac:dyDescent="0.25">
      <c r="A156" s="1634" t="s">
        <v>886</v>
      </c>
      <c r="B156" s="1544" t="s">
        <v>946</v>
      </c>
      <c r="C156" s="1585" t="s">
        <v>19</v>
      </c>
      <c r="D156" s="1586">
        <v>300</v>
      </c>
      <c r="E156" s="1586">
        <v>10.75</v>
      </c>
      <c r="F156" s="1590">
        <f>E156/D156*100</f>
        <v>3.5833333333333335</v>
      </c>
      <c r="G156" s="1609" t="s">
        <v>947</v>
      </c>
      <c r="H156" s="1586">
        <v>5.97</v>
      </c>
      <c r="I156" s="1590">
        <f>H156/D156*100</f>
        <v>1.9899999999999998</v>
      </c>
      <c r="J156" s="1635" t="s">
        <v>948</v>
      </c>
    </row>
    <row r="157" spans="1:10" ht="297.75" hidden="1" customHeight="1" x14ac:dyDescent="0.25">
      <c r="A157" s="1634" t="s">
        <v>887</v>
      </c>
      <c r="B157" s="1544" t="s">
        <v>949</v>
      </c>
      <c r="C157" s="1585" t="s">
        <v>19</v>
      </c>
      <c r="D157" s="1586">
        <v>5727.1</v>
      </c>
      <c r="E157" s="1586">
        <v>620.13</v>
      </c>
      <c r="F157" s="1590">
        <f>E157/D157*100</f>
        <v>10.827993225192504</v>
      </c>
      <c r="G157" s="1609" t="s">
        <v>892</v>
      </c>
      <c r="H157" s="1586">
        <v>1222.1400000000001</v>
      </c>
      <c r="I157" s="1590">
        <f>H157/D157*100</f>
        <v>21.339595956068518</v>
      </c>
      <c r="J157" s="1635" t="s">
        <v>950</v>
      </c>
    </row>
    <row r="158" spans="1:10" ht="21.75" hidden="1" customHeight="1" x14ac:dyDescent="0.25">
      <c r="A158" s="3495" t="s">
        <v>888</v>
      </c>
      <c r="B158" s="3487" t="s">
        <v>893</v>
      </c>
      <c r="C158" s="1585" t="s">
        <v>15</v>
      </c>
      <c r="D158" s="1586">
        <f>D159+D160</f>
        <v>3903.4</v>
      </c>
      <c r="E158" s="1586">
        <f>E159+E160</f>
        <v>0</v>
      </c>
      <c r="F158" s="1590">
        <f>E158/D158*100</f>
        <v>0</v>
      </c>
      <c r="G158" s="3556"/>
      <c r="H158" s="1586">
        <f>H159+H160</f>
        <v>0</v>
      </c>
      <c r="I158" s="1590">
        <f>H158/D158*100</f>
        <v>0</v>
      </c>
      <c r="J158" s="3557" t="s">
        <v>894</v>
      </c>
    </row>
    <row r="159" spans="1:10" ht="74.25" hidden="1" customHeight="1" x14ac:dyDescent="0.25">
      <c r="A159" s="3495"/>
      <c r="B159" s="3487"/>
      <c r="C159" s="1585" t="s">
        <v>16</v>
      </c>
      <c r="D159" s="1586">
        <v>3903.4</v>
      </c>
      <c r="E159" s="1586">
        <v>0</v>
      </c>
      <c r="F159" s="1590">
        <v>0</v>
      </c>
      <c r="G159" s="3556"/>
      <c r="H159" s="1586">
        <v>0</v>
      </c>
      <c r="I159" s="1590">
        <f>H159/D159*100</f>
        <v>0</v>
      </c>
      <c r="J159" s="3557"/>
    </row>
    <row r="160" spans="1:10" ht="100.5" hidden="1" customHeight="1" x14ac:dyDescent="0.25">
      <c r="A160" s="3495"/>
      <c r="B160" s="3487"/>
      <c r="C160" s="1585" t="s">
        <v>895</v>
      </c>
      <c r="D160" s="1586">
        <v>0</v>
      </c>
      <c r="E160" s="1586">
        <v>0</v>
      </c>
      <c r="F160" s="1590">
        <v>0</v>
      </c>
      <c r="G160" s="3556"/>
      <c r="H160" s="1586">
        <v>0</v>
      </c>
      <c r="I160" s="1590">
        <v>0</v>
      </c>
      <c r="J160" s="3557"/>
    </row>
    <row r="161" spans="1:10" ht="16.5" hidden="1" customHeight="1" x14ac:dyDescent="0.25">
      <c r="A161" s="3479" t="s">
        <v>896</v>
      </c>
      <c r="B161" s="3356" t="s">
        <v>897</v>
      </c>
      <c r="C161" s="1585" t="s">
        <v>15</v>
      </c>
      <c r="D161" s="1586">
        <f>D162+D163+D164</f>
        <v>6564.3</v>
      </c>
      <c r="E161" s="1586">
        <f>E162+E163+E164</f>
        <v>0</v>
      </c>
      <c r="F161" s="1590">
        <v>0</v>
      </c>
      <c r="G161" s="3461" t="s">
        <v>872</v>
      </c>
      <c r="H161" s="1586">
        <f>H162+H163</f>
        <v>0</v>
      </c>
      <c r="I161" s="1590">
        <v>0</v>
      </c>
      <c r="J161" s="3464" t="s">
        <v>898</v>
      </c>
    </row>
    <row r="162" spans="1:10" ht="75" hidden="1" customHeight="1" x14ac:dyDescent="0.25">
      <c r="A162" s="3480"/>
      <c r="B162" s="3357"/>
      <c r="C162" s="1585" t="s">
        <v>16</v>
      </c>
      <c r="D162" s="1586">
        <v>2257.71</v>
      </c>
      <c r="E162" s="1586">
        <v>0</v>
      </c>
      <c r="F162" s="1590">
        <v>0</v>
      </c>
      <c r="G162" s="3462"/>
      <c r="H162" s="1586">
        <v>0</v>
      </c>
      <c r="I162" s="1590">
        <v>0</v>
      </c>
      <c r="J162" s="3465"/>
    </row>
    <row r="163" spans="1:10" ht="95.25" hidden="1" customHeight="1" x14ac:dyDescent="0.25">
      <c r="A163" s="3480"/>
      <c r="B163" s="3357"/>
      <c r="C163" s="1585" t="s">
        <v>895</v>
      </c>
      <c r="D163" s="1586">
        <v>2395.98</v>
      </c>
      <c r="E163" s="1586">
        <v>0</v>
      </c>
      <c r="F163" s="1590">
        <v>0</v>
      </c>
      <c r="G163" s="3462"/>
      <c r="H163" s="1586">
        <v>0</v>
      </c>
      <c r="I163" s="1590">
        <v>0</v>
      </c>
      <c r="J163" s="3465"/>
    </row>
    <row r="164" spans="1:10" ht="73.5" hidden="1" customHeight="1" x14ac:dyDescent="0.25">
      <c r="A164" s="3484"/>
      <c r="B164" s="3339"/>
      <c r="C164" s="1585" t="s">
        <v>507</v>
      </c>
      <c r="D164" s="1586">
        <v>1910.61</v>
      </c>
      <c r="E164" s="1586">
        <v>0</v>
      </c>
      <c r="F164" s="1590">
        <v>0</v>
      </c>
      <c r="G164" s="3463"/>
      <c r="H164" s="1586">
        <v>0</v>
      </c>
      <c r="I164" s="1590">
        <v>0</v>
      </c>
      <c r="J164" s="3466"/>
    </row>
    <row r="165" spans="1:10" ht="27" customHeight="1" x14ac:dyDescent="0.25">
      <c r="A165" s="3495" t="s">
        <v>106</v>
      </c>
      <c r="B165" s="3487" t="s">
        <v>1080</v>
      </c>
      <c r="C165" s="1585" t="s">
        <v>15</v>
      </c>
      <c r="D165" s="1586">
        <f>D166</f>
        <v>1460</v>
      </c>
      <c r="E165" s="1586">
        <f>E166</f>
        <v>1236.1099999999999</v>
      </c>
      <c r="F165" s="1590">
        <f t="shared" ref="F165:F172" si="29">E165/D165*100</f>
        <v>84.66506849315067</v>
      </c>
      <c r="G165" s="3551" t="s">
        <v>1429</v>
      </c>
      <c r="H165" s="1586">
        <f>H166</f>
        <v>1236.1099999999999</v>
      </c>
      <c r="I165" s="1590">
        <f t="shared" ref="I165:I172" si="30">H165/D165*100</f>
        <v>84.66506849315067</v>
      </c>
      <c r="J165" s="3559" t="s">
        <v>2225</v>
      </c>
    </row>
    <row r="166" spans="1:10" ht="176.25" customHeight="1" x14ac:dyDescent="0.25">
      <c r="A166" s="3495"/>
      <c r="B166" s="3487"/>
      <c r="C166" s="1585" t="s">
        <v>16</v>
      </c>
      <c r="D166" s="1586">
        <v>1460</v>
      </c>
      <c r="E166" s="1586">
        <v>1236.1099999999999</v>
      </c>
      <c r="F166" s="1590">
        <f t="shared" si="29"/>
        <v>84.66506849315067</v>
      </c>
      <c r="G166" s="3551"/>
      <c r="H166" s="1586">
        <v>1236.1099999999999</v>
      </c>
      <c r="I166" s="1590">
        <f t="shared" si="30"/>
        <v>84.66506849315067</v>
      </c>
      <c r="J166" s="3559"/>
    </row>
    <row r="167" spans="1:10" ht="60" customHeight="1" x14ac:dyDescent="0.25">
      <c r="A167" s="3540" t="s">
        <v>107</v>
      </c>
      <c r="B167" s="2847" t="s">
        <v>1081</v>
      </c>
      <c r="C167" s="2131" t="s">
        <v>15</v>
      </c>
      <c r="D167" s="1835">
        <f>D168</f>
        <v>55071.250999999997</v>
      </c>
      <c r="E167" s="1835">
        <f>E168</f>
        <v>55071.250999999997</v>
      </c>
      <c r="F167" s="1877">
        <f t="shared" si="29"/>
        <v>100</v>
      </c>
      <c r="G167" s="2848" t="s">
        <v>2226</v>
      </c>
      <c r="H167" s="1835">
        <f>H168</f>
        <v>55071.250999999997</v>
      </c>
      <c r="I167" s="1877">
        <f t="shared" si="30"/>
        <v>100</v>
      </c>
      <c r="J167" s="3558"/>
    </row>
    <row r="168" spans="1:10" ht="187.5" customHeight="1" x14ac:dyDescent="0.25">
      <c r="A168" s="3540"/>
      <c r="B168" s="2847"/>
      <c r="C168" s="2131" t="s">
        <v>19</v>
      </c>
      <c r="D168" s="1835">
        <v>55071.250999999997</v>
      </c>
      <c r="E168" s="1835">
        <v>55071.250999999997</v>
      </c>
      <c r="F168" s="1877">
        <f t="shared" si="29"/>
        <v>100</v>
      </c>
      <c r="G168" s="2848"/>
      <c r="H168" s="1835">
        <v>55071.250999999997</v>
      </c>
      <c r="I168" s="1877">
        <f t="shared" si="30"/>
        <v>100</v>
      </c>
      <c r="J168" s="3558"/>
    </row>
    <row r="169" spans="1:10" ht="22.5" customHeight="1" x14ac:dyDescent="0.25">
      <c r="A169" s="3540" t="s">
        <v>108</v>
      </c>
      <c r="B169" s="2847" t="s">
        <v>1082</v>
      </c>
      <c r="C169" s="2131" t="s">
        <v>15</v>
      </c>
      <c r="D169" s="1835">
        <f>D170</f>
        <v>85829.71</v>
      </c>
      <c r="E169" s="1835">
        <f>E170</f>
        <v>85829.71</v>
      </c>
      <c r="F169" s="1877">
        <f t="shared" si="29"/>
        <v>100</v>
      </c>
      <c r="G169" s="2848" t="s">
        <v>2468</v>
      </c>
      <c r="H169" s="1835">
        <f>H170</f>
        <v>85829.71</v>
      </c>
      <c r="I169" s="1877">
        <f t="shared" si="30"/>
        <v>100</v>
      </c>
      <c r="J169" s="3558"/>
    </row>
    <row r="170" spans="1:10" ht="132.75" customHeight="1" x14ac:dyDescent="0.25">
      <c r="A170" s="3540"/>
      <c r="B170" s="2847"/>
      <c r="C170" s="2131" t="s">
        <v>19</v>
      </c>
      <c r="D170" s="1835">
        <v>85829.71</v>
      </c>
      <c r="E170" s="1835">
        <v>85829.71</v>
      </c>
      <c r="F170" s="1877">
        <f t="shared" si="29"/>
        <v>100</v>
      </c>
      <c r="G170" s="2848"/>
      <c r="H170" s="1835">
        <v>85829.71</v>
      </c>
      <c r="I170" s="1877">
        <f t="shared" si="30"/>
        <v>100</v>
      </c>
      <c r="J170" s="3558"/>
    </row>
    <row r="171" spans="1:10" ht="78.75" customHeight="1" x14ac:dyDescent="0.25">
      <c r="A171" s="3540" t="s">
        <v>455</v>
      </c>
      <c r="B171" s="2847" t="s">
        <v>1083</v>
      </c>
      <c r="C171" s="2131" t="s">
        <v>15</v>
      </c>
      <c r="D171" s="1835">
        <f>D172</f>
        <v>492971.72</v>
      </c>
      <c r="E171" s="1835">
        <f>E172</f>
        <v>490038.783</v>
      </c>
      <c r="F171" s="1877">
        <f t="shared" si="29"/>
        <v>99.405049644632754</v>
      </c>
      <c r="G171" s="2848" t="s">
        <v>2473</v>
      </c>
      <c r="H171" s="1835">
        <f>H172</f>
        <v>490038.783</v>
      </c>
      <c r="I171" s="1877">
        <f t="shared" si="30"/>
        <v>99.405049644632754</v>
      </c>
      <c r="J171" s="3560" t="s">
        <v>2227</v>
      </c>
    </row>
    <row r="172" spans="1:10" ht="409.5" customHeight="1" x14ac:dyDescent="0.25">
      <c r="A172" s="3540"/>
      <c r="B172" s="2847"/>
      <c r="C172" s="2153" t="s">
        <v>19</v>
      </c>
      <c r="D172" s="2307">
        <v>492971.72</v>
      </c>
      <c r="E172" s="2307">
        <v>490038.783</v>
      </c>
      <c r="F172" s="2308">
        <f t="shared" si="29"/>
        <v>99.405049644632754</v>
      </c>
      <c r="G172" s="2848"/>
      <c r="H172" s="2307">
        <v>490038.783</v>
      </c>
      <c r="I172" s="2308">
        <f t="shared" si="30"/>
        <v>99.405049644632754</v>
      </c>
      <c r="J172" s="3560"/>
    </row>
    <row r="173" spans="1:10" ht="176.25" customHeight="1" x14ac:dyDescent="0.25">
      <c r="A173" s="3540" t="s">
        <v>795</v>
      </c>
      <c r="B173" s="2847" t="s">
        <v>1084</v>
      </c>
      <c r="C173" s="2131" t="s">
        <v>15</v>
      </c>
      <c r="D173" s="1835">
        <f>D174</f>
        <v>165053.42300000001</v>
      </c>
      <c r="E173" s="1835">
        <f>E174</f>
        <v>147487.88</v>
      </c>
      <c r="F173" s="1877">
        <f>E173/D173*100</f>
        <v>89.357662094654046</v>
      </c>
      <c r="G173" s="2848" t="s">
        <v>2228</v>
      </c>
      <c r="H173" s="1835">
        <f>H174</f>
        <v>147487.88</v>
      </c>
      <c r="I173" s="1877">
        <f>H173/D173*100</f>
        <v>89.357662094654046</v>
      </c>
      <c r="J173" s="3558" t="s">
        <v>2229</v>
      </c>
    </row>
    <row r="174" spans="1:10" ht="105" customHeight="1" x14ac:dyDescent="0.25">
      <c r="A174" s="3540"/>
      <c r="B174" s="2847"/>
      <c r="C174" s="2131" t="s">
        <v>19</v>
      </c>
      <c r="D174" s="1835">
        <v>165053.42300000001</v>
      </c>
      <c r="E174" s="1835">
        <v>147487.88</v>
      </c>
      <c r="F174" s="1877">
        <f>E174/D174*100</f>
        <v>89.357662094654046</v>
      </c>
      <c r="G174" s="2848"/>
      <c r="H174" s="1835">
        <v>147487.88</v>
      </c>
      <c r="I174" s="1877">
        <f>H174/D174*100</f>
        <v>89.357662094654046</v>
      </c>
      <c r="J174" s="3558"/>
    </row>
    <row r="175" spans="1:10" ht="21" customHeight="1" x14ac:dyDescent="0.25">
      <c r="A175" s="3540" t="s">
        <v>1085</v>
      </c>
      <c r="B175" s="2847" t="s">
        <v>1086</v>
      </c>
      <c r="C175" s="2131" t="s">
        <v>15</v>
      </c>
      <c r="D175" s="1835">
        <f>D176</f>
        <v>19350</v>
      </c>
      <c r="E175" s="1835">
        <f>E176</f>
        <v>19350</v>
      </c>
      <c r="F175" s="1877">
        <f t="shared" ref="F175:F182" si="31">E175/D175*100</f>
        <v>100</v>
      </c>
      <c r="G175" s="2848" t="s">
        <v>1601</v>
      </c>
      <c r="H175" s="1835">
        <f>H176</f>
        <v>19350</v>
      </c>
      <c r="I175" s="1877">
        <f t="shared" ref="I175:I190" si="32">H175/D175*100</f>
        <v>100</v>
      </c>
      <c r="J175" s="3558"/>
    </row>
    <row r="176" spans="1:10" ht="347.25" customHeight="1" x14ac:dyDescent="0.25">
      <c r="A176" s="3540"/>
      <c r="B176" s="2847"/>
      <c r="C176" s="2131" t="s">
        <v>19</v>
      </c>
      <c r="D176" s="1835">
        <v>19350</v>
      </c>
      <c r="E176" s="1835">
        <v>19350</v>
      </c>
      <c r="F176" s="1877">
        <f t="shared" si="31"/>
        <v>100</v>
      </c>
      <c r="G176" s="2848"/>
      <c r="H176" s="1835">
        <v>19350</v>
      </c>
      <c r="I176" s="1877">
        <f t="shared" si="32"/>
        <v>100</v>
      </c>
      <c r="J176" s="3558"/>
    </row>
    <row r="177" spans="1:14" ht="154.5" customHeight="1" x14ac:dyDescent="0.25">
      <c r="A177" s="3540" t="s">
        <v>1087</v>
      </c>
      <c r="B177" s="2847" t="s">
        <v>1088</v>
      </c>
      <c r="C177" s="2131" t="s">
        <v>15</v>
      </c>
      <c r="D177" s="1835">
        <f>D178</f>
        <v>466033.163</v>
      </c>
      <c r="E177" s="1835">
        <f>E178</f>
        <v>464745.81599999999</v>
      </c>
      <c r="F177" s="1877">
        <f t="shared" si="31"/>
        <v>99.7237649373034</v>
      </c>
      <c r="G177" s="2848" t="s">
        <v>2609</v>
      </c>
      <c r="H177" s="1835">
        <f>H178</f>
        <v>464745.81599999999</v>
      </c>
      <c r="I177" s="1877">
        <f t="shared" si="32"/>
        <v>99.7237649373034</v>
      </c>
      <c r="J177" s="3560"/>
    </row>
    <row r="178" spans="1:14" ht="195.75" customHeight="1" x14ac:dyDescent="0.25">
      <c r="A178" s="3540"/>
      <c r="B178" s="2847"/>
      <c r="C178" s="2131" t="s">
        <v>19</v>
      </c>
      <c r="D178" s="1835">
        <v>466033.163</v>
      </c>
      <c r="E178" s="1835">
        <v>464745.81599999999</v>
      </c>
      <c r="F178" s="1877">
        <f t="shared" si="31"/>
        <v>99.7237649373034</v>
      </c>
      <c r="G178" s="2848"/>
      <c r="H178" s="1835">
        <v>464745.81599999999</v>
      </c>
      <c r="I178" s="1877">
        <f t="shared" si="32"/>
        <v>99.7237649373034</v>
      </c>
      <c r="J178" s="3560"/>
    </row>
    <row r="179" spans="1:14" ht="28.5" customHeight="1" x14ac:dyDescent="0.25">
      <c r="A179" s="3495" t="s">
        <v>1089</v>
      </c>
      <c r="B179" s="3487" t="s">
        <v>1090</v>
      </c>
      <c r="C179" s="1585" t="s">
        <v>15</v>
      </c>
      <c r="D179" s="1586">
        <f>D180</f>
        <v>89252.244000000006</v>
      </c>
      <c r="E179" s="1586">
        <f>E180</f>
        <v>89252.244000000006</v>
      </c>
      <c r="F179" s="1590">
        <f t="shared" si="31"/>
        <v>100</v>
      </c>
      <c r="G179" s="3551" t="s">
        <v>2628</v>
      </c>
      <c r="H179" s="1586">
        <f>H180</f>
        <v>89252.244000000006</v>
      </c>
      <c r="I179" s="1590">
        <f t="shared" si="32"/>
        <v>100</v>
      </c>
      <c r="J179" s="3546"/>
    </row>
    <row r="180" spans="1:14" ht="132" customHeight="1" x14ac:dyDescent="0.25">
      <c r="A180" s="3495"/>
      <c r="B180" s="3487"/>
      <c r="C180" s="1585" t="s">
        <v>19</v>
      </c>
      <c r="D180" s="1586">
        <v>89252.244000000006</v>
      </c>
      <c r="E180" s="1586">
        <v>89252.244000000006</v>
      </c>
      <c r="F180" s="1590">
        <f t="shared" si="31"/>
        <v>100</v>
      </c>
      <c r="G180" s="3551"/>
      <c r="H180" s="1586">
        <v>89252.244000000006</v>
      </c>
      <c r="I180" s="1590">
        <f t="shared" si="32"/>
        <v>100</v>
      </c>
      <c r="J180" s="3546"/>
    </row>
    <row r="181" spans="1:14" ht="31.5" customHeight="1" x14ac:dyDescent="0.25">
      <c r="A181" s="3540" t="s">
        <v>1091</v>
      </c>
      <c r="B181" s="2847" t="s">
        <v>1092</v>
      </c>
      <c r="C181" s="2131" t="s">
        <v>15</v>
      </c>
      <c r="D181" s="1835">
        <f>D182</f>
        <v>144518.83300000001</v>
      </c>
      <c r="E181" s="1835">
        <f>E182</f>
        <v>139414.962</v>
      </c>
      <c r="F181" s="1877">
        <f t="shared" si="31"/>
        <v>96.468369627645671</v>
      </c>
      <c r="G181" s="2848" t="s">
        <v>2474</v>
      </c>
      <c r="H181" s="1835">
        <f>H182</f>
        <v>139414.962</v>
      </c>
      <c r="I181" s="1877">
        <f t="shared" si="32"/>
        <v>96.468369627645671</v>
      </c>
      <c r="J181" s="3560" t="s">
        <v>2230</v>
      </c>
    </row>
    <row r="182" spans="1:14" ht="249" customHeight="1" x14ac:dyDescent="0.25">
      <c r="A182" s="3540"/>
      <c r="B182" s="2847"/>
      <c r="C182" s="2131" t="s">
        <v>19</v>
      </c>
      <c r="D182" s="1835">
        <v>144518.83300000001</v>
      </c>
      <c r="E182" s="1835">
        <v>139414.962</v>
      </c>
      <c r="F182" s="1877">
        <f t="shared" si="31"/>
        <v>96.468369627645671</v>
      </c>
      <c r="G182" s="2848"/>
      <c r="H182" s="1835">
        <v>139414.962</v>
      </c>
      <c r="I182" s="1877">
        <f t="shared" si="32"/>
        <v>96.468369627645671</v>
      </c>
      <c r="J182" s="3560"/>
    </row>
    <row r="183" spans="1:14" ht="37.5" customHeight="1" x14ac:dyDescent="0.25">
      <c r="A183" s="3540" t="s">
        <v>1093</v>
      </c>
      <c r="B183" s="2847" t="s">
        <v>1094</v>
      </c>
      <c r="C183" s="2131" t="s">
        <v>15</v>
      </c>
      <c r="D183" s="1835">
        <f>D184</f>
        <v>17522.237000000001</v>
      </c>
      <c r="E183" s="1835">
        <f>E184</f>
        <v>17344.990000000002</v>
      </c>
      <c r="F183" s="1877">
        <f>E183/D183*100</f>
        <v>98.988445368020081</v>
      </c>
      <c r="G183" s="2848" t="s">
        <v>2469</v>
      </c>
      <c r="H183" s="1835">
        <f>H184</f>
        <v>17344.990000000002</v>
      </c>
      <c r="I183" s="1877">
        <f t="shared" si="32"/>
        <v>98.988445368020081</v>
      </c>
      <c r="J183" s="3560"/>
    </row>
    <row r="184" spans="1:14" ht="107.25" customHeight="1" x14ac:dyDescent="0.25">
      <c r="A184" s="3540"/>
      <c r="B184" s="2847"/>
      <c r="C184" s="2131" t="s">
        <v>19</v>
      </c>
      <c r="D184" s="1835">
        <v>17522.237000000001</v>
      </c>
      <c r="E184" s="1835">
        <v>17344.990000000002</v>
      </c>
      <c r="F184" s="1877">
        <v>0</v>
      </c>
      <c r="G184" s="2848"/>
      <c r="H184" s="1835">
        <v>17344.990000000002</v>
      </c>
      <c r="I184" s="1877">
        <f t="shared" si="32"/>
        <v>98.988445368020081</v>
      </c>
      <c r="J184" s="3560"/>
      <c r="M184" s="1636"/>
    </row>
    <row r="185" spans="1:14" ht="43.5" customHeight="1" x14ac:dyDescent="0.25">
      <c r="A185" s="3540" t="s">
        <v>1095</v>
      </c>
      <c r="B185" s="2847" t="s">
        <v>1096</v>
      </c>
      <c r="C185" s="2131" t="s">
        <v>15</v>
      </c>
      <c r="D185" s="1835">
        <f>D186</f>
        <v>3771.4929999999999</v>
      </c>
      <c r="E185" s="1835">
        <f>E186</f>
        <v>3230.4119999999998</v>
      </c>
      <c r="F185" s="1877">
        <f t="shared" ref="F185:F190" si="33">E185/D185*100</f>
        <v>85.653400390773626</v>
      </c>
      <c r="G185" s="2848" t="s">
        <v>2231</v>
      </c>
      <c r="H185" s="1835">
        <f>H186</f>
        <v>3230.4119999999998</v>
      </c>
      <c r="I185" s="1877">
        <f t="shared" si="32"/>
        <v>85.653400390773626</v>
      </c>
      <c r="J185" s="3560" t="s">
        <v>2232</v>
      </c>
    </row>
    <row r="186" spans="1:14" ht="93" customHeight="1" x14ac:dyDescent="0.25">
      <c r="A186" s="3540"/>
      <c r="B186" s="2847"/>
      <c r="C186" s="2131" t="s">
        <v>19</v>
      </c>
      <c r="D186" s="1835">
        <v>3771.4929999999999</v>
      </c>
      <c r="E186" s="1835">
        <v>3230.4119999999998</v>
      </c>
      <c r="F186" s="1877">
        <f t="shared" si="33"/>
        <v>85.653400390773626</v>
      </c>
      <c r="G186" s="2848"/>
      <c r="H186" s="1835">
        <v>3230.4119999999998</v>
      </c>
      <c r="I186" s="1877">
        <f t="shared" si="32"/>
        <v>85.653400390773626</v>
      </c>
      <c r="J186" s="3560"/>
    </row>
    <row r="187" spans="1:14" ht="23.25" customHeight="1" x14ac:dyDescent="0.25">
      <c r="A187" s="3495" t="s">
        <v>1093</v>
      </c>
      <c r="B187" s="3487" t="s">
        <v>1097</v>
      </c>
      <c r="C187" s="1585" t="s">
        <v>15</v>
      </c>
      <c r="D187" s="1586">
        <f>D188</f>
        <v>59572.41</v>
      </c>
      <c r="E187" s="1586">
        <f>E188</f>
        <v>58663.21</v>
      </c>
      <c r="F187" s="1590">
        <f t="shared" si="33"/>
        <v>98.473790132042666</v>
      </c>
      <c r="G187" s="3551" t="s">
        <v>2610</v>
      </c>
      <c r="H187" s="1586">
        <f>H188</f>
        <v>58663.21</v>
      </c>
      <c r="I187" s="1590">
        <f t="shared" si="32"/>
        <v>98.473790132042666</v>
      </c>
      <c r="J187" s="3546" t="s">
        <v>2611</v>
      </c>
    </row>
    <row r="188" spans="1:14" ht="193.5" customHeight="1" x14ac:dyDescent="0.25">
      <c r="A188" s="3495"/>
      <c r="B188" s="3487"/>
      <c r="C188" s="1585" t="s">
        <v>19</v>
      </c>
      <c r="D188" s="1586">
        <v>59572.41</v>
      </c>
      <c r="E188" s="1586">
        <v>58663.21</v>
      </c>
      <c r="F188" s="1590">
        <f t="shared" si="33"/>
        <v>98.473790132042666</v>
      </c>
      <c r="G188" s="3551"/>
      <c r="H188" s="1586">
        <f>E188</f>
        <v>58663.21</v>
      </c>
      <c r="I188" s="1590">
        <f t="shared" si="32"/>
        <v>98.473790132042666</v>
      </c>
      <c r="J188" s="3546"/>
      <c r="M188" s="1637"/>
    </row>
    <row r="189" spans="1:14" ht="21" customHeight="1" x14ac:dyDescent="0.25">
      <c r="A189" s="3495" t="s">
        <v>1095</v>
      </c>
      <c r="B189" s="3487" t="s">
        <v>1098</v>
      </c>
      <c r="C189" s="1585" t="s">
        <v>15</v>
      </c>
      <c r="D189" s="1586">
        <f>D190</f>
        <v>509.9</v>
      </c>
      <c r="E189" s="1586">
        <f>E190</f>
        <v>479.9</v>
      </c>
      <c r="F189" s="1590">
        <f t="shared" si="33"/>
        <v>94.116493430084319</v>
      </c>
      <c r="G189" s="3512" t="s">
        <v>1597</v>
      </c>
      <c r="H189" s="1586">
        <f>H190</f>
        <v>479.9</v>
      </c>
      <c r="I189" s="1590">
        <f t="shared" si="32"/>
        <v>94.116493430084319</v>
      </c>
      <c r="J189" s="3469" t="s">
        <v>2233</v>
      </c>
    </row>
    <row r="190" spans="1:14" ht="99.75" customHeight="1" x14ac:dyDescent="0.25">
      <c r="A190" s="3495"/>
      <c r="B190" s="3487"/>
      <c r="C190" s="1585" t="s">
        <v>19</v>
      </c>
      <c r="D190" s="1586">
        <v>509.9</v>
      </c>
      <c r="E190" s="1586">
        <v>479.9</v>
      </c>
      <c r="F190" s="1590">
        <f t="shared" si="33"/>
        <v>94.116493430084319</v>
      </c>
      <c r="G190" s="3514"/>
      <c r="H190" s="1586">
        <v>479.9</v>
      </c>
      <c r="I190" s="1590">
        <f t="shared" si="32"/>
        <v>94.116493430084319</v>
      </c>
      <c r="J190" s="3471"/>
    </row>
    <row r="191" spans="1:14" ht="135.75" customHeight="1" x14ac:dyDescent="0.25">
      <c r="A191" s="2148" t="s">
        <v>305</v>
      </c>
      <c r="B191" s="2130" t="s">
        <v>1099</v>
      </c>
      <c r="C191" s="3562"/>
      <c r="D191" s="3562"/>
      <c r="E191" s="3562"/>
      <c r="F191" s="3562"/>
      <c r="G191" s="3562"/>
      <c r="H191" s="3562"/>
      <c r="I191" s="3562"/>
      <c r="J191" s="3562"/>
      <c r="N191" s="1638"/>
    </row>
    <row r="192" spans="1:14" ht="80.25" customHeight="1" x14ac:dyDescent="0.25">
      <c r="A192" s="1572" t="s">
        <v>110</v>
      </c>
      <c r="B192" s="1596" t="s">
        <v>1100</v>
      </c>
      <c r="C192" s="3563" t="s">
        <v>1598</v>
      </c>
      <c r="D192" s="3563"/>
      <c r="E192" s="3563"/>
      <c r="F192" s="3563"/>
      <c r="G192" s="3563"/>
      <c r="H192" s="3563"/>
      <c r="I192" s="3563"/>
      <c r="J192" s="3563"/>
    </row>
    <row r="193" spans="1:13" ht="23.25" customHeight="1" x14ac:dyDescent="0.25">
      <c r="A193" s="3545" t="s">
        <v>314</v>
      </c>
      <c r="B193" s="3552" t="s">
        <v>1102</v>
      </c>
      <c r="C193" s="1578" t="s">
        <v>15</v>
      </c>
      <c r="D193" s="1579">
        <f>D196+D194+D195</f>
        <v>60273.06</v>
      </c>
      <c r="E193" s="1579">
        <f>E196+E194+E195</f>
        <v>33853.06</v>
      </c>
      <c r="F193" s="1612">
        <f>E193/D193*100</f>
        <v>56.166154497548327</v>
      </c>
      <c r="G193" s="3543"/>
      <c r="H193" s="1579">
        <f>H194+H195+H196</f>
        <v>33853.06</v>
      </c>
      <c r="I193" s="1612">
        <f>H193/D193*100</f>
        <v>56.166154497548327</v>
      </c>
      <c r="J193" s="3534"/>
    </row>
    <row r="194" spans="1:13" ht="69" customHeight="1" x14ac:dyDescent="0.25">
      <c r="A194" s="3545"/>
      <c r="B194" s="3552"/>
      <c r="C194" s="1578" t="s">
        <v>16</v>
      </c>
      <c r="D194" s="1579">
        <f t="shared" ref="D194:E196" si="34">D198</f>
        <v>7855.98</v>
      </c>
      <c r="E194" s="1579">
        <f t="shared" si="34"/>
        <v>0</v>
      </c>
      <c r="F194" s="1612">
        <v>0</v>
      </c>
      <c r="G194" s="3543"/>
      <c r="H194" s="1579">
        <f>H198</f>
        <v>0</v>
      </c>
      <c r="I194" s="1612">
        <v>0</v>
      </c>
      <c r="J194" s="3534"/>
    </row>
    <row r="195" spans="1:13" ht="96" customHeight="1" x14ac:dyDescent="0.25">
      <c r="A195" s="3545"/>
      <c r="B195" s="3552"/>
      <c r="C195" s="1578" t="s">
        <v>19</v>
      </c>
      <c r="D195" s="1579">
        <f t="shared" si="34"/>
        <v>21620.05</v>
      </c>
      <c r="E195" s="1579">
        <f t="shared" si="34"/>
        <v>16926.53</v>
      </c>
      <c r="F195" s="1612">
        <f>E195/D195*100</f>
        <v>78.290892019213643</v>
      </c>
      <c r="G195" s="3543"/>
      <c r="H195" s="1579">
        <f>H199</f>
        <v>16926.53</v>
      </c>
      <c r="I195" s="1612">
        <f>H195/D195*100</f>
        <v>78.290892019213643</v>
      </c>
      <c r="J195" s="3534"/>
    </row>
    <row r="196" spans="1:13" ht="52.5" customHeight="1" x14ac:dyDescent="0.25">
      <c r="A196" s="2132"/>
      <c r="B196" s="2133"/>
      <c r="C196" s="2134" t="s">
        <v>20</v>
      </c>
      <c r="D196" s="1887">
        <f t="shared" si="34"/>
        <v>30797.03</v>
      </c>
      <c r="E196" s="1887">
        <f t="shared" si="34"/>
        <v>16926.53</v>
      </c>
      <c r="F196" s="1886">
        <f>E196/D196*100</f>
        <v>54.961566099068634</v>
      </c>
      <c r="G196" s="2135"/>
      <c r="H196" s="1887">
        <f>H200</f>
        <v>16926.53</v>
      </c>
      <c r="I196" s="1886">
        <f>H196/D196*100</f>
        <v>54.961566099068634</v>
      </c>
      <c r="J196" s="2136"/>
    </row>
    <row r="197" spans="1:13" ht="21.75" customHeight="1" x14ac:dyDescent="0.25">
      <c r="A197" s="3495" t="s">
        <v>116</v>
      </c>
      <c r="B197" s="3487" t="s">
        <v>1101</v>
      </c>
      <c r="C197" s="1585" t="s">
        <v>15</v>
      </c>
      <c r="D197" s="1586">
        <f>D199+D200+D198</f>
        <v>60273.06</v>
      </c>
      <c r="E197" s="1586">
        <f>E198+E199+E200</f>
        <v>33853.06</v>
      </c>
      <c r="F197" s="1590">
        <f>E197/D197*100</f>
        <v>56.166154497548327</v>
      </c>
      <c r="G197" s="3551" t="s">
        <v>2475</v>
      </c>
      <c r="H197" s="1586">
        <f>H198+H199+H200</f>
        <v>33853.06</v>
      </c>
      <c r="I197" s="1590">
        <f>H197/D197*100</f>
        <v>56.166154497548327</v>
      </c>
      <c r="J197" s="3546" t="s">
        <v>2612</v>
      </c>
    </row>
    <row r="198" spans="1:13" ht="78" customHeight="1" x14ac:dyDescent="0.25">
      <c r="A198" s="3495"/>
      <c r="B198" s="3487"/>
      <c r="C198" s="1585" t="s">
        <v>16</v>
      </c>
      <c r="D198" s="1586">
        <v>7855.98</v>
      </c>
      <c r="E198" s="1586">
        <v>0</v>
      </c>
      <c r="F198" s="1590">
        <v>0</v>
      </c>
      <c r="G198" s="3551"/>
      <c r="H198" s="1586">
        <v>0</v>
      </c>
      <c r="I198" s="1590">
        <v>0</v>
      </c>
      <c r="J198" s="3546"/>
    </row>
    <row r="199" spans="1:13" ht="94.5" customHeight="1" x14ac:dyDescent="0.25">
      <c r="A199" s="3495"/>
      <c r="B199" s="3487"/>
      <c r="C199" s="1585" t="s">
        <v>19</v>
      </c>
      <c r="D199" s="1586">
        <v>21620.05</v>
      </c>
      <c r="E199" s="1586">
        <v>16926.53</v>
      </c>
      <c r="F199" s="1590">
        <f t="shared" ref="F199:F205" si="35">E199/D199*100</f>
        <v>78.290892019213643</v>
      </c>
      <c r="G199" s="3551"/>
      <c r="H199" s="1586">
        <v>16926.53</v>
      </c>
      <c r="I199" s="1590">
        <f t="shared" ref="I199:I205" si="36">H199/D199*100</f>
        <v>78.290892019213643</v>
      </c>
      <c r="J199" s="3546"/>
    </row>
    <row r="200" spans="1:13" ht="44.25" customHeight="1" x14ac:dyDescent="0.25">
      <c r="A200" s="3495"/>
      <c r="B200" s="3487"/>
      <c r="C200" s="1585" t="s">
        <v>20</v>
      </c>
      <c r="D200" s="1586">
        <v>30797.03</v>
      </c>
      <c r="E200" s="1586">
        <v>16926.53</v>
      </c>
      <c r="F200" s="1590">
        <f t="shared" si="35"/>
        <v>54.961566099068634</v>
      </c>
      <c r="G200" s="3551"/>
      <c r="H200" s="1586">
        <v>16926.53</v>
      </c>
      <c r="I200" s="1590">
        <f t="shared" si="36"/>
        <v>54.961566099068634</v>
      </c>
      <c r="J200" s="3546"/>
    </row>
    <row r="201" spans="1:13" ht="18.75" customHeight="1" x14ac:dyDescent="0.25">
      <c r="A201" s="3564"/>
      <c r="B201" s="3565" t="s">
        <v>620</v>
      </c>
      <c r="C201" s="2154" t="s">
        <v>15</v>
      </c>
      <c r="D201" s="2140">
        <f>D203+D202+D204+D205</f>
        <v>1701216.4599999997</v>
      </c>
      <c r="E201" s="2140">
        <f>E202+E203+E204+E205</f>
        <v>1645174.87</v>
      </c>
      <c r="F201" s="2140">
        <f t="shared" si="35"/>
        <v>96.705793100544085</v>
      </c>
      <c r="G201" s="3579"/>
      <c r="H201" s="2140">
        <f>H202+H203+H204+H205</f>
        <v>1645174.87</v>
      </c>
      <c r="I201" s="2140">
        <f t="shared" si="36"/>
        <v>96.705793100544085</v>
      </c>
      <c r="J201" s="3561"/>
    </row>
    <row r="202" spans="1:13" ht="96.75" customHeight="1" x14ac:dyDescent="0.25">
      <c r="A202" s="3564"/>
      <c r="B202" s="3565"/>
      <c r="C202" s="2134" t="s">
        <v>19</v>
      </c>
      <c r="D202" s="2141">
        <f>D135+D195+D129</f>
        <v>1642641.9999999998</v>
      </c>
      <c r="E202" s="2141">
        <f>E129+E135+E195</f>
        <v>1608550.851</v>
      </c>
      <c r="F202" s="2140">
        <f t="shared" si="35"/>
        <v>97.924614797381309</v>
      </c>
      <c r="G202" s="3579"/>
      <c r="H202" s="2141">
        <f>H129+H135+H195</f>
        <v>1608550.851</v>
      </c>
      <c r="I202" s="2140">
        <f t="shared" si="36"/>
        <v>97.924614797381309</v>
      </c>
      <c r="J202" s="3561"/>
    </row>
    <row r="203" spans="1:13" ht="78" customHeight="1" x14ac:dyDescent="0.25">
      <c r="A203" s="3564"/>
      <c r="B203" s="3565"/>
      <c r="C203" s="2134" t="s">
        <v>16</v>
      </c>
      <c r="D203" s="2141">
        <f>D136+D194</f>
        <v>11954.3</v>
      </c>
      <c r="E203" s="2141">
        <f>E136</f>
        <v>3874.3689999999997</v>
      </c>
      <c r="F203" s="2140">
        <f t="shared" si="35"/>
        <v>32.40983579130522</v>
      </c>
      <c r="G203" s="3579"/>
      <c r="H203" s="2141">
        <f>H136</f>
        <v>3874.3689999999997</v>
      </c>
      <c r="I203" s="2140">
        <f t="shared" si="36"/>
        <v>32.40983579130522</v>
      </c>
      <c r="J203" s="3561"/>
      <c r="M203" s="1583"/>
    </row>
    <row r="204" spans="1:13" ht="95.25" customHeight="1" x14ac:dyDescent="0.25">
      <c r="A204" s="3564"/>
      <c r="B204" s="3565"/>
      <c r="C204" s="2134" t="s">
        <v>507</v>
      </c>
      <c r="D204" s="2141">
        <f>D130+D140</f>
        <v>15823.13</v>
      </c>
      <c r="E204" s="2141">
        <f>E130+E137</f>
        <v>15823.12</v>
      </c>
      <c r="F204" s="2140">
        <f t="shared" si="35"/>
        <v>99.999936801378752</v>
      </c>
      <c r="G204" s="3579"/>
      <c r="H204" s="2141">
        <f>H130+H137</f>
        <v>15823.12</v>
      </c>
      <c r="I204" s="2140">
        <f t="shared" si="36"/>
        <v>99.999936801378752</v>
      </c>
      <c r="J204" s="3561"/>
      <c r="M204" s="1583"/>
    </row>
    <row r="205" spans="1:13" ht="62.25" customHeight="1" x14ac:dyDescent="0.25">
      <c r="A205" s="3564"/>
      <c r="B205" s="3565"/>
      <c r="C205" s="2134" t="s">
        <v>20</v>
      </c>
      <c r="D205" s="2141">
        <f>D196</f>
        <v>30797.03</v>
      </c>
      <c r="E205" s="2141">
        <f>E200</f>
        <v>16926.53</v>
      </c>
      <c r="F205" s="2140">
        <f t="shared" si="35"/>
        <v>54.961566099068634</v>
      </c>
      <c r="G205" s="3579"/>
      <c r="H205" s="2141">
        <f>H200</f>
        <v>16926.53</v>
      </c>
      <c r="I205" s="2140">
        <f t="shared" si="36"/>
        <v>54.961566099068634</v>
      </c>
      <c r="J205" s="3561"/>
    </row>
    <row r="206" spans="1:13" s="1577" customFormat="1" ht="18.75" hidden="1" customHeight="1" x14ac:dyDescent="0.25">
      <c r="A206" s="1641" t="s">
        <v>1103</v>
      </c>
      <c r="B206" s="1641"/>
      <c r="C206" s="1641"/>
      <c r="D206" s="1641"/>
      <c r="E206" s="1641"/>
      <c r="F206" s="1641"/>
      <c r="G206" s="1641"/>
      <c r="H206" s="1641"/>
      <c r="I206" s="1641"/>
      <c r="J206" s="1641"/>
    </row>
    <row r="207" spans="1:13" s="1577" customFormat="1" ht="20.25" hidden="1" customHeight="1" x14ac:dyDescent="0.25">
      <c r="A207" s="3443" t="s">
        <v>9</v>
      </c>
      <c r="B207" s="3570" t="s">
        <v>951</v>
      </c>
      <c r="C207" s="1642" t="s">
        <v>15</v>
      </c>
      <c r="D207" s="1640">
        <f>D208+D209+D210</f>
        <v>55420</v>
      </c>
      <c r="E207" s="1640">
        <f>E208+E209+E210</f>
        <v>0</v>
      </c>
      <c r="F207" s="1643">
        <f t="shared" ref="F207:F214" si="37">E207/D207*100</f>
        <v>0</v>
      </c>
      <c r="G207" s="3443"/>
      <c r="H207" s="1640">
        <f>H208+H209+H210</f>
        <v>0</v>
      </c>
      <c r="I207" s="1643">
        <f t="shared" ref="I207:I214" si="38">H207/D207*100</f>
        <v>0</v>
      </c>
      <c r="J207" s="3573"/>
    </row>
    <row r="208" spans="1:13" s="1577" customFormat="1" ht="77.25" hidden="1" customHeight="1" x14ac:dyDescent="0.25">
      <c r="A208" s="3444"/>
      <c r="B208" s="3571"/>
      <c r="C208" s="1644" t="s">
        <v>16</v>
      </c>
      <c r="D208" s="1640">
        <f t="shared" ref="D208:E210" si="39">D212</f>
        <v>16716.05</v>
      </c>
      <c r="E208" s="1640">
        <f t="shared" si="39"/>
        <v>0</v>
      </c>
      <c r="F208" s="1643">
        <f t="shared" si="37"/>
        <v>0</v>
      </c>
      <c r="G208" s="3444"/>
      <c r="H208" s="1640">
        <f>H212</f>
        <v>0</v>
      </c>
      <c r="I208" s="1643">
        <f t="shared" si="38"/>
        <v>0</v>
      </c>
      <c r="J208" s="3574"/>
    </row>
    <row r="209" spans="1:12" s="1577" customFormat="1" ht="96.75" hidden="1" customHeight="1" x14ac:dyDescent="0.25">
      <c r="A209" s="3444"/>
      <c r="B209" s="3571"/>
      <c r="C209" s="1642" t="s">
        <v>527</v>
      </c>
      <c r="D209" s="1640">
        <f t="shared" si="39"/>
        <v>9608.4500000000007</v>
      </c>
      <c r="E209" s="1640">
        <f t="shared" si="39"/>
        <v>0</v>
      </c>
      <c r="F209" s="1643">
        <f t="shared" si="37"/>
        <v>0</v>
      </c>
      <c r="G209" s="3444"/>
      <c r="H209" s="1640">
        <f>H213</f>
        <v>0</v>
      </c>
      <c r="I209" s="1643">
        <f t="shared" si="38"/>
        <v>0</v>
      </c>
      <c r="J209" s="3574"/>
    </row>
    <row r="210" spans="1:12" s="1577" customFormat="1" ht="60" hidden="1" customHeight="1" x14ac:dyDescent="0.25">
      <c r="A210" s="3445"/>
      <c r="B210" s="3572"/>
      <c r="C210" s="1644" t="s">
        <v>20</v>
      </c>
      <c r="D210" s="1640">
        <f t="shared" si="39"/>
        <v>29095.5</v>
      </c>
      <c r="E210" s="1640">
        <f t="shared" si="39"/>
        <v>0</v>
      </c>
      <c r="F210" s="1643">
        <f t="shared" si="37"/>
        <v>0</v>
      </c>
      <c r="G210" s="3445"/>
      <c r="H210" s="1640">
        <f>H214</f>
        <v>0</v>
      </c>
      <c r="I210" s="1643">
        <f t="shared" si="38"/>
        <v>0</v>
      </c>
      <c r="J210" s="3575"/>
    </row>
    <row r="211" spans="1:12" s="1577" customFormat="1" ht="18.75" hidden="1" customHeight="1" x14ac:dyDescent="0.25">
      <c r="A211" s="3486" t="s">
        <v>10</v>
      </c>
      <c r="B211" s="3576" t="s">
        <v>952</v>
      </c>
      <c r="C211" s="1645" t="s">
        <v>15</v>
      </c>
      <c r="D211" s="1646">
        <f>D212+D213+D214</f>
        <v>55420</v>
      </c>
      <c r="E211" s="1646">
        <f>E212+E213+E214</f>
        <v>0</v>
      </c>
      <c r="F211" s="1647">
        <f t="shared" si="37"/>
        <v>0</v>
      </c>
      <c r="G211" s="3577" t="s">
        <v>899</v>
      </c>
      <c r="H211" s="1646">
        <f>H212+H213++H214</f>
        <v>0</v>
      </c>
      <c r="I211" s="1647">
        <f t="shared" si="38"/>
        <v>0</v>
      </c>
      <c r="J211" s="3578"/>
    </row>
    <row r="212" spans="1:12" s="1577" customFormat="1" ht="78" hidden="1" customHeight="1" x14ac:dyDescent="0.25">
      <c r="A212" s="3486"/>
      <c r="B212" s="3576"/>
      <c r="C212" s="1648" t="s">
        <v>16</v>
      </c>
      <c r="D212" s="1646">
        <v>16716.05</v>
      </c>
      <c r="E212" s="1646">
        <v>0</v>
      </c>
      <c r="F212" s="1647">
        <f t="shared" si="37"/>
        <v>0</v>
      </c>
      <c r="G212" s="3577"/>
      <c r="H212" s="1646">
        <v>0</v>
      </c>
      <c r="I212" s="1647">
        <f t="shared" si="38"/>
        <v>0</v>
      </c>
      <c r="J212" s="3578"/>
    </row>
    <row r="213" spans="1:12" s="1577" customFormat="1" ht="93.75" hidden="1" x14ac:dyDescent="0.25">
      <c r="A213" s="3486"/>
      <c r="B213" s="3576"/>
      <c r="C213" s="1645" t="s">
        <v>527</v>
      </c>
      <c r="D213" s="1646">
        <v>9608.4500000000007</v>
      </c>
      <c r="E213" s="1646">
        <v>0</v>
      </c>
      <c r="F213" s="1647">
        <f t="shared" si="37"/>
        <v>0</v>
      </c>
      <c r="G213" s="3577"/>
      <c r="H213" s="1646">
        <v>0</v>
      </c>
      <c r="I213" s="1647">
        <f t="shared" si="38"/>
        <v>0</v>
      </c>
      <c r="J213" s="3578"/>
    </row>
    <row r="214" spans="1:12" s="1577" customFormat="1" ht="38.25" hidden="1" customHeight="1" x14ac:dyDescent="0.25">
      <c r="A214" s="1649"/>
      <c r="B214" s="1650"/>
      <c r="C214" s="1648" t="s">
        <v>20</v>
      </c>
      <c r="D214" s="1646">
        <v>29095.5</v>
      </c>
      <c r="E214" s="1646">
        <v>0</v>
      </c>
      <c r="F214" s="1647">
        <f t="shared" si="37"/>
        <v>0</v>
      </c>
      <c r="G214" s="1650"/>
      <c r="H214" s="1646">
        <v>0</v>
      </c>
      <c r="I214" s="1647">
        <f t="shared" si="38"/>
        <v>0</v>
      </c>
      <c r="J214" s="1650"/>
      <c r="L214" s="1577">
        <v>0</v>
      </c>
    </row>
    <row r="215" spans="1:12" ht="16.5" hidden="1" customHeight="1" x14ac:dyDescent="0.25">
      <c r="A215" s="3531" t="s">
        <v>12</v>
      </c>
      <c r="B215" s="3591" t="s">
        <v>529</v>
      </c>
      <c r="C215" s="1644" t="s">
        <v>15</v>
      </c>
      <c r="D215" s="1640">
        <f>D216+D217</f>
        <v>500</v>
      </c>
      <c r="E215" s="1640">
        <f>E216+E217</f>
        <v>0</v>
      </c>
      <c r="F215" s="1643">
        <v>0</v>
      </c>
      <c r="G215" s="3592"/>
      <c r="H215" s="1640">
        <f>H216+H217+H218</f>
        <v>0</v>
      </c>
      <c r="I215" s="1643">
        <v>0</v>
      </c>
      <c r="J215" s="3593"/>
      <c r="L215" s="1566" t="s">
        <v>509</v>
      </c>
    </row>
    <row r="216" spans="1:12" ht="75" hidden="1" customHeight="1" x14ac:dyDescent="0.25">
      <c r="A216" s="3531"/>
      <c r="B216" s="3591"/>
      <c r="C216" s="1644" t="s">
        <v>16</v>
      </c>
      <c r="D216" s="1640">
        <f>D230</f>
        <v>0</v>
      </c>
      <c r="E216" s="1640">
        <f>E230</f>
        <v>0</v>
      </c>
      <c r="F216" s="1643">
        <v>0</v>
      </c>
      <c r="G216" s="3592"/>
      <c r="H216" s="1640">
        <f>H230</f>
        <v>0</v>
      </c>
      <c r="I216" s="1643">
        <v>0</v>
      </c>
      <c r="J216" s="3593"/>
    </row>
    <row r="217" spans="1:12" ht="92.25" hidden="1" customHeight="1" x14ac:dyDescent="0.25">
      <c r="A217" s="3531"/>
      <c r="B217" s="3591"/>
      <c r="C217" s="1644" t="s">
        <v>527</v>
      </c>
      <c r="D217" s="1639">
        <f>D218+D231</f>
        <v>500</v>
      </c>
      <c r="E217" s="1639">
        <f>E218+E231</f>
        <v>0</v>
      </c>
      <c r="F217" s="1643">
        <v>0</v>
      </c>
      <c r="G217" s="3592"/>
      <c r="H217" s="1639">
        <f>H218+H231</f>
        <v>0</v>
      </c>
      <c r="I217" s="1643">
        <v>0</v>
      </c>
      <c r="J217" s="3593"/>
    </row>
    <row r="218" spans="1:12" ht="90" hidden="1" customHeight="1" x14ac:dyDescent="0.25">
      <c r="A218" s="1595" t="s">
        <v>66</v>
      </c>
      <c r="B218" s="1651" t="s">
        <v>953</v>
      </c>
      <c r="C218" s="1585" t="s">
        <v>19</v>
      </c>
      <c r="D218" s="1652">
        <f>D220</f>
        <v>500</v>
      </c>
      <c r="E218" s="1652">
        <f>E220</f>
        <v>0</v>
      </c>
      <c r="F218" s="1647">
        <v>0</v>
      </c>
      <c r="G218" s="1653" t="s">
        <v>528</v>
      </c>
      <c r="H218" s="1652">
        <f>H220</f>
        <v>0</v>
      </c>
      <c r="I218" s="1647">
        <v>0</v>
      </c>
      <c r="J218" s="1654"/>
    </row>
    <row r="219" spans="1:12" ht="75.75" hidden="1" customHeight="1" x14ac:dyDescent="0.25">
      <c r="A219" s="1595" t="s">
        <v>85</v>
      </c>
      <c r="B219" s="1655" t="s">
        <v>530</v>
      </c>
      <c r="C219" s="1656" t="s">
        <v>900</v>
      </c>
      <c r="D219" s="1657"/>
      <c r="E219" s="1657"/>
      <c r="F219" s="1657"/>
      <c r="G219" s="1657"/>
      <c r="H219" s="1657"/>
      <c r="I219" s="1657"/>
      <c r="J219" s="1658"/>
    </row>
    <row r="220" spans="1:12" ht="16.5" hidden="1" customHeight="1" x14ac:dyDescent="0.25">
      <c r="A220" s="3486" t="s">
        <v>86</v>
      </c>
      <c r="B220" s="3594" t="s">
        <v>69</v>
      </c>
      <c r="C220" s="1627" t="s">
        <v>15</v>
      </c>
      <c r="D220" s="1652">
        <f>D221</f>
        <v>500</v>
      </c>
      <c r="E220" s="1652">
        <f>E221+E222</f>
        <v>0</v>
      </c>
      <c r="F220" s="1647">
        <v>0</v>
      </c>
      <c r="G220" s="3566" t="s">
        <v>531</v>
      </c>
      <c r="H220" s="1652">
        <f>H221</f>
        <v>0</v>
      </c>
      <c r="I220" s="1647">
        <v>0</v>
      </c>
      <c r="J220" s="3568"/>
    </row>
    <row r="221" spans="1:12" ht="94.5" hidden="1" customHeight="1" x14ac:dyDescent="0.25">
      <c r="A221" s="3486"/>
      <c r="B221" s="3594"/>
      <c r="C221" s="1627" t="s">
        <v>19</v>
      </c>
      <c r="D221" s="1652">
        <f>D222+D223+D225+D227+D228</f>
        <v>500</v>
      </c>
      <c r="E221" s="1652">
        <f>E222+E223+E225+E227+E228</f>
        <v>0</v>
      </c>
      <c r="F221" s="1647">
        <v>0</v>
      </c>
      <c r="G221" s="3567"/>
      <c r="H221" s="1652">
        <f>H222+H223+H225+H227+H228</f>
        <v>0</v>
      </c>
      <c r="I221" s="1647">
        <v>0</v>
      </c>
      <c r="J221" s="3569"/>
    </row>
    <row r="222" spans="1:12" ht="96" hidden="1" customHeight="1" x14ac:dyDescent="0.25">
      <c r="A222" s="1595" t="s">
        <v>384</v>
      </c>
      <c r="B222" s="1651" t="s">
        <v>532</v>
      </c>
      <c r="C222" s="1627" t="s">
        <v>19</v>
      </c>
      <c r="D222" s="1652">
        <v>0</v>
      </c>
      <c r="E222" s="1652">
        <v>0</v>
      </c>
      <c r="F222" s="1647">
        <v>0</v>
      </c>
      <c r="G222" s="3588"/>
      <c r="H222" s="1652">
        <v>0</v>
      </c>
      <c r="I222" s="1647">
        <v>0</v>
      </c>
      <c r="J222" s="3588" t="s">
        <v>405</v>
      </c>
    </row>
    <row r="223" spans="1:12" ht="19.5" hidden="1" customHeight="1" x14ac:dyDescent="0.25">
      <c r="A223" s="3486" t="s">
        <v>385</v>
      </c>
      <c r="B223" s="3588" t="s">
        <v>533</v>
      </c>
      <c r="C223" s="1627" t="s">
        <v>15</v>
      </c>
      <c r="D223" s="1652">
        <f>D224</f>
        <v>0</v>
      </c>
      <c r="E223" s="1652">
        <f>E224</f>
        <v>0</v>
      </c>
      <c r="F223" s="1647">
        <v>0</v>
      </c>
      <c r="G223" s="3588"/>
      <c r="H223" s="1652">
        <f>H224</f>
        <v>0</v>
      </c>
      <c r="I223" s="1647">
        <v>0</v>
      </c>
      <c r="J223" s="3588"/>
    </row>
    <row r="224" spans="1:12" ht="97.5" hidden="1" customHeight="1" x14ac:dyDescent="0.25">
      <c r="A224" s="3486"/>
      <c r="B224" s="3588"/>
      <c r="C224" s="1627" t="s">
        <v>19</v>
      </c>
      <c r="D224" s="1652">
        <v>0</v>
      </c>
      <c r="E224" s="1652">
        <v>0</v>
      </c>
      <c r="F224" s="1647">
        <v>0</v>
      </c>
      <c r="G224" s="3588"/>
      <c r="H224" s="1652">
        <v>0</v>
      </c>
      <c r="I224" s="1647">
        <v>0</v>
      </c>
      <c r="J224" s="3588"/>
    </row>
    <row r="225" spans="1:10" ht="22.5" hidden="1" customHeight="1" x14ac:dyDescent="0.25">
      <c r="A225" s="3455" t="s">
        <v>386</v>
      </c>
      <c r="B225" s="2467" t="s">
        <v>587</v>
      </c>
      <c r="C225" s="1585" t="s">
        <v>15</v>
      </c>
      <c r="D225" s="1652">
        <f>D226</f>
        <v>0</v>
      </c>
      <c r="E225" s="1652">
        <f>E226</f>
        <v>0</v>
      </c>
      <c r="F225" s="1647">
        <v>0</v>
      </c>
      <c r="G225" s="3589"/>
      <c r="H225" s="1652">
        <f>H226</f>
        <v>0</v>
      </c>
      <c r="I225" s="1647">
        <v>0</v>
      </c>
      <c r="J225" s="3566" t="s">
        <v>405</v>
      </c>
    </row>
    <row r="226" spans="1:10" ht="90" hidden="1" customHeight="1" x14ac:dyDescent="0.25">
      <c r="A226" s="3457"/>
      <c r="B226" s="2469"/>
      <c r="C226" s="1585" t="s">
        <v>19</v>
      </c>
      <c r="D226" s="1652">
        <v>0</v>
      </c>
      <c r="E226" s="1652">
        <v>0</v>
      </c>
      <c r="F226" s="1647">
        <v>0</v>
      </c>
      <c r="G226" s="3590"/>
      <c r="H226" s="1652">
        <v>0</v>
      </c>
      <c r="I226" s="1647">
        <v>0</v>
      </c>
      <c r="J226" s="3567"/>
    </row>
    <row r="227" spans="1:10" ht="156" hidden="1" customHeight="1" x14ac:dyDescent="0.25">
      <c r="A227" s="1595" t="s">
        <v>387</v>
      </c>
      <c r="B227" s="1655" t="s">
        <v>81</v>
      </c>
      <c r="C227" s="1585" t="s">
        <v>19</v>
      </c>
      <c r="D227" s="1652">
        <v>0</v>
      </c>
      <c r="E227" s="1652">
        <v>0</v>
      </c>
      <c r="F227" s="1647">
        <v>0</v>
      </c>
      <c r="G227" s="1659"/>
      <c r="H227" s="1652">
        <v>0</v>
      </c>
      <c r="I227" s="1647">
        <v>0</v>
      </c>
      <c r="J227" s="1660" t="s">
        <v>405</v>
      </c>
    </row>
    <row r="228" spans="1:10" ht="112.5" hidden="1" customHeight="1" x14ac:dyDescent="0.25">
      <c r="A228" s="1595" t="s">
        <v>388</v>
      </c>
      <c r="B228" s="1542" t="s">
        <v>534</v>
      </c>
      <c r="C228" s="1661" t="s">
        <v>19</v>
      </c>
      <c r="D228" s="1662">
        <v>500</v>
      </c>
      <c r="E228" s="1662">
        <v>0</v>
      </c>
      <c r="F228" s="1663">
        <v>0</v>
      </c>
      <c r="G228" s="1664"/>
      <c r="H228" s="1662">
        <v>0</v>
      </c>
      <c r="I228" s="1663">
        <v>0</v>
      </c>
      <c r="J228" s="1664" t="s">
        <v>901</v>
      </c>
    </row>
    <row r="229" spans="1:10" s="1577" customFormat="1" ht="18.75" hidden="1" customHeight="1" x14ac:dyDescent="0.25">
      <c r="A229" s="3515" t="s">
        <v>67</v>
      </c>
      <c r="B229" s="3580" t="s">
        <v>902</v>
      </c>
      <c r="C229" s="1585" t="s">
        <v>15</v>
      </c>
      <c r="D229" s="1652">
        <f>D230+D231</f>
        <v>0</v>
      </c>
      <c r="E229" s="1652">
        <v>0</v>
      </c>
      <c r="F229" s="1647">
        <v>0</v>
      </c>
      <c r="G229" s="3583"/>
      <c r="H229" s="1652">
        <f>H230+H231</f>
        <v>0</v>
      </c>
      <c r="I229" s="1647">
        <v>0</v>
      </c>
      <c r="J229" s="3568" t="s">
        <v>541</v>
      </c>
    </row>
    <row r="230" spans="1:10" s="1577" customFormat="1" ht="75" hidden="1" x14ac:dyDescent="0.25">
      <c r="A230" s="3516"/>
      <c r="B230" s="3581"/>
      <c r="C230" s="1665" t="s">
        <v>16</v>
      </c>
      <c r="D230" s="1652">
        <v>0</v>
      </c>
      <c r="E230" s="1652">
        <v>0</v>
      </c>
      <c r="F230" s="1647">
        <v>0</v>
      </c>
      <c r="G230" s="3584"/>
      <c r="H230" s="1652">
        <v>0</v>
      </c>
      <c r="I230" s="1647">
        <v>0</v>
      </c>
      <c r="J230" s="3586"/>
    </row>
    <row r="231" spans="1:10" s="1577" customFormat="1" ht="88.5" hidden="1" customHeight="1" x14ac:dyDescent="0.25">
      <c r="A231" s="3517"/>
      <c r="B231" s="3582"/>
      <c r="C231" s="1665" t="s">
        <v>19</v>
      </c>
      <c r="D231" s="1652">
        <v>0</v>
      </c>
      <c r="E231" s="1652">
        <v>0</v>
      </c>
      <c r="F231" s="1647">
        <v>0</v>
      </c>
      <c r="G231" s="3585"/>
      <c r="H231" s="1652">
        <v>0</v>
      </c>
      <c r="I231" s="1647">
        <v>0</v>
      </c>
      <c r="J231" s="3569"/>
    </row>
    <row r="232" spans="1:10" ht="17.25" hidden="1" customHeight="1" x14ac:dyDescent="0.25">
      <c r="A232" s="3587"/>
      <c r="B232" s="3468" t="s">
        <v>622</v>
      </c>
      <c r="C232" s="1611" t="s">
        <v>15</v>
      </c>
      <c r="D232" s="1612">
        <f>D233+D234+D235</f>
        <v>55920</v>
      </c>
      <c r="E232" s="1612">
        <f>E233+E234+E235</f>
        <v>0</v>
      </c>
      <c r="F232" s="1643">
        <f>E232/D232*100</f>
        <v>0</v>
      </c>
      <c r="G232" s="3544"/>
      <c r="H232" s="1612">
        <f>H233+H234+H235</f>
        <v>0</v>
      </c>
      <c r="I232" s="1643">
        <f>H232/D232*100</f>
        <v>0</v>
      </c>
      <c r="J232" s="3544"/>
    </row>
    <row r="233" spans="1:10" ht="72.75" hidden="1" customHeight="1" x14ac:dyDescent="0.25">
      <c r="A233" s="3587"/>
      <c r="B233" s="3468"/>
      <c r="C233" s="1620" t="s">
        <v>16</v>
      </c>
      <c r="D233" s="1612">
        <f>D208+D216</f>
        <v>16716.05</v>
      </c>
      <c r="E233" s="1612">
        <f>E208+E216</f>
        <v>0</v>
      </c>
      <c r="F233" s="1643">
        <f>E233/D233*100</f>
        <v>0</v>
      </c>
      <c r="G233" s="3544"/>
      <c r="H233" s="1612">
        <f>H208+H216</f>
        <v>0</v>
      </c>
      <c r="I233" s="1643">
        <f>H233/D233*100</f>
        <v>0</v>
      </c>
      <c r="J233" s="3544"/>
    </row>
    <row r="234" spans="1:10" ht="91.5" hidden="1" customHeight="1" x14ac:dyDescent="0.25">
      <c r="A234" s="3587"/>
      <c r="B234" s="3468"/>
      <c r="C234" s="1620" t="s">
        <v>527</v>
      </c>
      <c r="D234" s="1612">
        <f>D209+D217</f>
        <v>10108.450000000001</v>
      </c>
      <c r="E234" s="1612">
        <f>E209+E217</f>
        <v>0</v>
      </c>
      <c r="F234" s="1643">
        <f>E234/D234*100</f>
        <v>0</v>
      </c>
      <c r="G234" s="3544"/>
      <c r="H234" s="1612">
        <f>H209+H217</f>
        <v>0</v>
      </c>
      <c r="I234" s="1643">
        <f>H234/D234*100</f>
        <v>0</v>
      </c>
      <c r="J234" s="3544"/>
    </row>
    <row r="235" spans="1:10" ht="54" hidden="1" customHeight="1" x14ac:dyDescent="0.25">
      <c r="A235" s="3587"/>
      <c r="B235" s="3468"/>
      <c r="C235" s="1620" t="s">
        <v>20</v>
      </c>
      <c r="D235" s="1612">
        <f>D210</f>
        <v>29095.5</v>
      </c>
      <c r="E235" s="1612">
        <f>E210</f>
        <v>0</v>
      </c>
      <c r="F235" s="1643">
        <f>E235/D235*100</f>
        <v>0</v>
      </c>
      <c r="G235" s="3544"/>
      <c r="H235" s="1612">
        <f>H210</f>
        <v>0</v>
      </c>
      <c r="I235" s="1643">
        <f>H235/D235*100</f>
        <v>0</v>
      </c>
      <c r="J235" s="3544"/>
    </row>
    <row r="236" spans="1:10" s="1577" customFormat="1" ht="45.75" customHeight="1" x14ac:dyDescent="0.25">
      <c r="A236" s="3595" t="s">
        <v>1104</v>
      </c>
      <c r="B236" s="3595"/>
      <c r="C236" s="3595"/>
      <c r="D236" s="3595"/>
      <c r="E236" s="3595"/>
      <c r="F236" s="3595"/>
      <c r="G236" s="3595"/>
      <c r="H236" s="3595"/>
      <c r="I236" s="3595"/>
      <c r="J236" s="3595"/>
    </row>
    <row r="237" spans="1:10" s="1577" customFormat="1" ht="102" customHeight="1" x14ac:dyDescent="0.25">
      <c r="A237" s="1666" t="s">
        <v>8</v>
      </c>
      <c r="B237" s="1644" t="s">
        <v>681</v>
      </c>
      <c r="C237" s="1620" t="s">
        <v>19</v>
      </c>
      <c r="D237" s="1639">
        <f>D238</f>
        <v>124240.33</v>
      </c>
      <c r="E237" s="1639">
        <f>E238</f>
        <v>122066.81</v>
      </c>
      <c r="F237" s="1640">
        <f t="shared" ref="F237:F244" si="40">E237/D237*100</f>
        <v>98.250551974548046</v>
      </c>
      <c r="G237" s="1667"/>
      <c r="H237" s="1639">
        <f>H238</f>
        <v>122066.81</v>
      </c>
      <c r="I237" s="1640">
        <f t="shared" ref="I237:I244" si="41">H237/D237*100</f>
        <v>98.250551974548046</v>
      </c>
      <c r="J237" s="1668"/>
    </row>
    <row r="238" spans="1:10" s="1577" customFormat="1" ht="309.75" customHeight="1" x14ac:dyDescent="0.25">
      <c r="A238" s="1669" t="s">
        <v>10</v>
      </c>
      <c r="B238" s="1648" t="s">
        <v>1105</v>
      </c>
      <c r="C238" s="1665" t="s">
        <v>19</v>
      </c>
      <c r="D238" s="1652">
        <v>124240.33</v>
      </c>
      <c r="E238" s="1652">
        <v>122066.81</v>
      </c>
      <c r="F238" s="1646">
        <f t="shared" si="40"/>
        <v>98.250551974548046</v>
      </c>
      <c r="G238" s="1670" t="s">
        <v>2629</v>
      </c>
      <c r="H238" s="1652">
        <f>E238</f>
        <v>122066.81</v>
      </c>
      <c r="I238" s="1646">
        <f t="shared" si="41"/>
        <v>98.250551974548046</v>
      </c>
      <c r="J238" s="1671" t="s">
        <v>2234</v>
      </c>
    </row>
    <row r="239" spans="1:10" s="1577" customFormat="1" ht="186.75" customHeight="1" x14ac:dyDescent="0.25">
      <c r="A239" s="2137"/>
      <c r="B239" s="2138" t="s">
        <v>622</v>
      </c>
      <c r="C239" s="2139" t="s">
        <v>19</v>
      </c>
      <c r="D239" s="2140">
        <f>D237</f>
        <v>124240.33</v>
      </c>
      <c r="E239" s="2140">
        <f>E237</f>
        <v>122066.81</v>
      </c>
      <c r="F239" s="2141">
        <f t="shared" si="40"/>
        <v>98.250551974548046</v>
      </c>
      <c r="G239" s="2142"/>
      <c r="H239" s="2140">
        <f>H237</f>
        <v>122066.81</v>
      </c>
      <c r="I239" s="2141">
        <f t="shared" si="41"/>
        <v>98.250551974548046</v>
      </c>
      <c r="J239" s="2143"/>
    </row>
    <row r="240" spans="1:10" ht="18.75" customHeight="1" x14ac:dyDescent="0.25">
      <c r="A240" s="3565"/>
      <c r="B240" s="3596" t="s">
        <v>23</v>
      </c>
      <c r="C240" s="2134" t="s">
        <v>15</v>
      </c>
      <c r="D240" s="2140">
        <f>D241+D242+D244+D243</f>
        <v>2476213.3599999994</v>
      </c>
      <c r="E240" s="2140">
        <f>E241+E242+E243+E244</f>
        <v>2393291.7060000002</v>
      </c>
      <c r="F240" s="2141">
        <f t="shared" si="40"/>
        <v>96.651271843553928</v>
      </c>
      <c r="G240" s="3597"/>
      <c r="H240" s="2140">
        <f>H241+H242+H243+H244</f>
        <v>2393291.7060000002</v>
      </c>
      <c r="I240" s="2141">
        <f t="shared" si="41"/>
        <v>96.651271843553928</v>
      </c>
      <c r="J240" s="3597"/>
    </row>
    <row r="241" spans="1:16136" ht="93.75" customHeight="1" x14ac:dyDescent="0.25">
      <c r="A241" s="3565"/>
      <c r="B241" s="3596"/>
      <c r="C241" s="2134" t="s">
        <v>527</v>
      </c>
      <c r="D241" s="2140">
        <f>D117+D202+L244+D239</f>
        <v>2355546.1999999997</v>
      </c>
      <c r="E241" s="2140">
        <f>E117+E202+E239</f>
        <v>2294777.2940000002</v>
      </c>
      <c r="F241" s="2141">
        <f t="shared" si="40"/>
        <v>97.420177706554881</v>
      </c>
      <c r="G241" s="3597"/>
      <c r="H241" s="2140">
        <f>H117+H202+H239</f>
        <v>2294777.2940000002</v>
      </c>
      <c r="I241" s="2141">
        <f t="shared" si="41"/>
        <v>97.420177706554881</v>
      </c>
      <c r="J241" s="3597"/>
      <c r="L241" s="1583"/>
    </row>
    <row r="242" spans="1:16136" ht="81" customHeight="1" x14ac:dyDescent="0.25">
      <c r="A242" s="3565"/>
      <c r="B242" s="3596"/>
      <c r="C242" s="2134" t="s">
        <v>16</v>
      </c>
      <c r="D242" s="2140">
        <f>D116+D203</f>
        <v>74047</v>
      </c>
      <c r="E242" s="2140">
        <f>E116+E203</f>
        <v>65764.762000000002</v>
      </c>
      <c r="F242" s="2141">
        <f t="shared" si="40"/>
        <v>88.814890542493288</v>
      </c>
      <c r="G242" s="3597"/>
      <c r="H242" s="2140">
        <f>H116+H203</f>
        <v>65764.762000000002</v>
      </c>
      <c r="I242" s="2141">
        <f t="shared" si="41"/>
        <v>88.814890542493288</v>
      </c>
      <c r="J242" s="3597"/>
    </row>
    <row r="243" spans="1:16136" ht="94.5" customHeight="1" x14ac:dyDescent="0.25">
      <c r="A243" s="3565"/>
      <c r="B243" s="3596"/>
      <c r="C243" s="2134" t="s">
        <v>507</v>
      </c>
      <c r="D243" s="2140">
        <f>D204</f>
        <v>15823.13</v>
      </c>
      <c r="E243" s="2140">
        <f>E204</f>
        <v>15823.12</v>
      </c>
      <c r="F243" s="2141">
        <f t="shared" si="40"/>
        <v>99.999936801378752</v>
      </c>
      <c r="G243" s="3597"/>
      <c r="H243" s="2140">
        <f>H204</f>
        <v>15823.12</v>
      </c>
      <c r="I243" s="2141">
        <f t="shared" si="41"/>
        <v>99.999936801378752</v>
      </c>
      <c r="J243" s="3597"/>
    </row>
    <row r="244" spans="1:16136" ht="59.25" customHeight="1" x14ac:dyDescent="0.25">
      <c r="A244" s="3565"/>
      <c r="B244" s="3596"/>
      <c r="C244" s="2134" t="s">
        <v>20</v>
      </c>
      <c r="D244" s="2140">
        <f>D205</f>
        <v>30797.03</v>
      </c>
      <c r="E244" s="2140">
        <f>E205</f>
        <v>16926.53</v>
      </c>
      <c r="F244" s="2141">
        <f t="shared" si="40"/>
        <v>54.961566099068634</v>
      </c>
      <c r="G244" s="3597"/>
      <c r="H244" s="2140">
        <f>H205</f>
        <v>16926.53</v>
      </c>
      <c r="I244" s="2141">
        <f t="shared" si="41"/>
        <v>54.961566099068634</v>
      </c>
      <c r="J244" s="3597"/>
      <c r="K244" s="1583"/>
    </row>
    <row r="246" spans="1:16136" x14ac:dyDescent="0.25">
      <c r="H246" s="1675"/>
    </row>
    <row r="247" spans="1:16136" x14ac:dyDescent="0.25">
      <c r="D247" s="1675"/>
      <c r="E247" s="1675"/>
    </row>
    <row r="248" spans="1:16136" x14ac:dyDescent="0.25">
      <c r="D248" s="1675"/>
      <c r="H248" s="1675"/>
    </row>
    <row r="250" spans="1:16136" s="1672" customFormat="1" x14ac:dyDescent="0.25">
      <c r="B250" s="1673"/>
      <c r="C250" s="1673"/>
      <c r="D250" s="1676"/>
      <c r="G250" s="1674"/>
      <c r="J250" s="1674"/>
      <c r="K250" s="1566"/>
      <c r="L250" s="1566"/>
      <c r="M250" s="1566"/>
      <c r="N250" s="1566"/>
      <c r="O250" s="1566"/>
      <c r="P250" s="1566"/>
      <c r="Q250" s="1566"/>
      <c r="R250" s="1566"/>
      <c r="S250" s="1566"/>
      <c r="T250" s="1566"/>
      <c r="U250" s="1566"/>
      <c r="V250" s="1566"/>
      <c r="W250" s="1566"/>
      <c r="X250" s="1566"/>
      <c r="Y250" s="1566"/>
      <c r="Z250" s="1566"/>
      <c r="AA250" s="1566"/>
      <c r="AB250" s="1566"/>
      <c r="AC250" s="1566"/>
      <c r="AD250" s="1566"/>
      <c r="AE250" s="1566"/>
      <c r="AF250" s="1566"/>
      <c r="AG250" s="1566"/>
      <c r="AH250" s="1566"/>
      <c r="AI250" s="1566"/>
      <c r="AJ250" s="1566"/>
      <c r="AK250" s="1566"/>
      <c r="AL250" s="1566"/>
      <c r="AM250" s="1566"/>
      <c r="AN250" s="1566"/>
      <c r="AO250" s="1566"/>
      <c r="AP250" s="1566"/>
      <c r="AQ250" s="1566"/>
      <c r="AR250" s="1566"/>
      <c r="AS250" s="1566"/>
      <c r="AT250" s="1566"/>
      <c r="AU250" s="1566"/>
      <c r="AV250" s="1566"/>
      <c r="AW250" s="1566"/>
      <c r="AX250" s="1566"/>
      <c r="AY250" s="1566"/>
      <c r="AZ250" s="1566"/>
      <c r="BA250" s="1566"/>
      <c r="BB250" s="1566"/>
      <c r="BC250" s="1566"/>
      <c r="BD250" s="1566"/>
      <c r="BE250" s="1566"/>
      <c r="BF250" s="1566"/>
      <c r="BG250" s="1566"/>
      <c r="BH250" s="1566"/>
      <c r="BI250" s="1566"/>
      <c r="BJ250" s="1566"/>
      <c r="BK250" s="1566"/>
      <c r="BL250" s="1566"/>
      <c r="BM250" s="1566"/>
      <c r="BN250" s="1566"/>
      <c r="BO250" s="1566"/>
      <c r="BP250" s="1566"/>
      <c r="BQ250" s="1566"/>
      <c r="BR250" s="1566"/>
      <c r="BS250" s="1566"/>
      <c r="BT250" s="1566"/>
      <c r="BU250" s="1566"/>
      <c r="BV250" s="1566"/>
      <c r="BW250" s="1566"/>
      <c r="BX250" s="1566"/>
      <c r="BY250" s="1566"/>
      <c r="BZ250" s="1566"/>
      <c r="CA250" s="1566"/>
      <c r="CB250" s="1566"/>
      <c r="CC250" s="1566"/>
      <c r="CD250" s="1566"/>
      <c r="CE250" s="1566"/>
      <c r="CF250" s="1566"/>
      <c r="CG250" s="1566"/>
      <c r="CH250" s="1566"/>
      <c r="CI250" s="1566"/>
      <c r="CJ250" s="1566"/>
      <c r="CK250" s="1566"/>
      <c r="CL250" s="1566"/>
      <c r="CM250" s="1566"/>
      <c r="CN250" s="1566"/>
      <c r="CO250" s="1566"/>
      <c r="CP250" s="1566"/>
      <c r="CQ250" s="1566"/>
      <c r="CR250" s="1566"/>
      <c r="CS250" s="1566"/>
      <c r="CT250" s="1566"/>
      <c r="CU250" s="1566"/>
      <c r="CV250" s="1566"/>
      <c r="CW250" s="1566"/>
      <c r="CX250" s="1566"/>
      <c r="CY250" s="1566"/>
      <c r="CZ250" s="1566"/>
      <c r="DA250" s="1566"/>
      <c r="DB250" s="1566"/>
      <c r="DC250" s="1566"/>
      <c r="DD250" s="1566"/>
      <c r="DE250" s="1566"/>
      <c r="DF250" s="1566"/>
      <c r="DG250" s="1566"/>
      <c r="DH250" s="1566"/>
      <c r="DI250" s="1566"/>
      <c r="DJ250" s="1566"/>
      <c r="DK250" s="1566"/>
      <c r="DL250" s="1566"/>
      <c r="DM250" s="1566"/>
      <c r="DN250" s="1566"/>
      <c r="DO250" s="1566"/>
      <c r="DP250" s="1566"/>
      <c r="DQ250" s="1566"/>
      <c r="DR250" s="1566"/>
      <c r="DS250" s="1566"/>
      <c r="DT250" s="1566"/>
      <c r="DU250" s="1566"/>
      <c r="DV250" s="1566"/>
      <c r="DW250" s="1566"/>
      <c r="DX250" s="1566"/>
      <c r="DY250" s="1566"/>
      <c r="DZ250" s="1566"/>
      <c r="EA250" s="1566"/>
      <c r="EB250" s="1566"/>
      <c r="EC250" s="1566"/>
      <c r="ED250" s="1566"/>
      <c r="EE250" s="1566"/>
      <c r="EF250" s="1566"/>
      <c r="EG250" s="1566"/>
      <c r="EH250" s="1566"/>
      <c r="EI250" s="1566"/>
      <c r="EJ250" s="1566"/>
      <c r="EK250" s="1566"/>
      <c r="EL250" s="1566"/>
      <c r="EM250" s="1566"/>
      <c r="EN250" s="1566"/>
      <c r="EO250" s="1566"/>
      <c r="EP250" s="1566"/>
      <c r="EQ250" s="1566"/>
      <c r="ER250" s="1566"/>
      <c r="ES250" s="1566"/>
      <c r="ET250" s="1566"/>
      <c r="EU250" s="1566"/>
      <c r="EV250" s="1566"/>
      <c r="EW250" s="1566"/>
      <c r="EX250" s="1566"/>
      <c r="EY250" s="1566"/>
      <c r="EZ250" s="1566"/>
      <c r="FA250" s="1566"/>
      <c r="FB250" s="1566"/>
      <c r="FC250" s="1566"/>
      <c r="FD250" s="1566"/>
      <c r="FE250" s="1566"/>
      <c r="FF250" s="1566"/>
      <c r="FG250" s="1566"/>
      <c r="FH250" s="1566"/>
      <c r="FI250" s="1566"/>
      <c r="FJ250" s="1566"/>
      <c r="FK250" s="1566"/>
      <c r="FL250" s="1566"/>
      <c r="FM250" s="1566"/>
      <c r="FN250" s="1566"/>
      <c r="FO250" s="1566"/>
      <c r="FP250" s="1566"/>
      <c r="FQ250" s="1566"/>
      <c r="FR250" s="1566"/>
      <c r="FS250" s="1566"/>
      <c r="FT250" s="1566"/>
      <c r="FU250" s="1566"/>
      <c r="FV250" s="1566"/>
      <c r="FW250" s="1566"/>
      <c r="FX250" s="1566"/>
      <c r="FY250" s="1566"/>
      <c r="FZ250" s="1566"/>
      <c r="GA250" s="1566"/>
      <c r="GB250" s="1566"/>
      <c r="GC250" s="1566"/>
      <c r="GD250" s="1566"/>
      <c r="GE250" s="1566"/>
      <c r="GF250" s="1566"/>
      <c r="GG250" s="1566"/>
      <c r="GH250" s="1566"/>
      <c r="GI250" s="1566"/>
      <c r="GJ250" s="1566"/>
      <c r="GK250" s="1566"/>
      <c r="GL250" s="1566"/>
      <c r="GM250" s="1566"/>
      <c r="GN250" s="1566"/>
      <c r="GO250" s="1566"/>
      <c r="GP250" s="1566"/>
      <c r="GQ250" s="1566"/>
      <c r="GR250" s="1566"/>
      <c r="GS250" s="1566"/>
      <c r="GT250" s="1566"/>
      <c r="GU250" s="1566"/>
      <c r="GV250" s="1566"/>
      <c r="GW250" s="1566"/>
      <c r="GX250" s="1566"/>
      <c r="GY250" s="1566"/>
      <c r="GZ250" s="1566"/>
      <c r="HA250" s="1566"/>
      <c r="HB250" s="1566"/>
      <c r="HC250" s="1566"/>
      <c r="HD250" s="1566"/>
      <c r="HE250" s="1566"/>
      <c r="HF250" s="1566"/>
      <c r="HG250" s="1566"/>
      <c r="HH250" s="1566"/>
      <c r="HI250" s="1566"/>
      <c r="HJ250" s="1566"/>
      <c r="HK250" s="1566"/>
      <c r="HL250" s="1566"/>
      <c r="HM250" s="1566"/>
      <c r="HN250" s="1566"/>
      <c r="HO250" s="1566"/>
      <c r="HP250" s="1566"/>
      <c r="HQ250" s="1566"/>
      <c r="HR250" s="1566"/>
      <c r="HS250" s="1566"/>
      <c r="HT250" s="1566"/>
      <c r="HU250" s="1566"/>
      <c r="HV250" s="1566"/>
      <c r="HW250" s="1566"/>
      <c r="HX250" s="1566"/>
      <c r="HY250" s="1566"/>
      <c r="HZ250" s="1566"/>
      <c r="IA250" s="1566"/>
      <c r="IB250" s="1566"/>
      <c r="IC250" s="1566"/>
      <c r="ID250" s="1566"/>
      <c r="IE250" s="1566"/>
      <c r="IF250" s="1566"/>
      <c r="IG250" s="1566"/>
      <c r="IH250" s="1566"/>
      <c r="II250" s="1566"/>
      <c r="IJ250" s="1566"/>
      <c r="IK250" s="1566"/>
      <c r="IL250" s="1566"/>
      <c r="IM250" s="1566"/>
      <c r="IN250" s="1566"/>
      <c r="IO250" s="1566"/>
      <c r="IP250" s="1566"/>
      <c r="IQ250" s="1566"/>
      <c r="IR250" s="1566"/>
      <c r="IS250" s="1566"/>
      <c r="IT250" s="1566"/>
      <c r="IU250" s="1566"/>
      <c r="IV250" s="1566"/>
      <c r="IW250" s="1566"/>
      <c r="IX250" s="1566"/>
      <c r="IY250" s="1566"/>
      <c r="IZ250" s="1566"/>
      <c r="JA250" s="1566"/>
      <c r="JB250" s="1566"/>
      <c r="JC250" s="1566"/>
      <c r="JD250" s="1566"/>
      <c r="JE250" s="1566"/>
      <c r="JF250" s="1566"/>
      <c r="JG250" s="1566"/>
      <c r="JH250" s="1566"/>
      <c r="JI250" s="1566"/>
      <c r="JJ250" s="1566"/>
      <c r="JK250" s="1566"/>
      <c r="JL250" s="1566"/>
      <c r="JM250" s="1566"/>
      <c r="JN250" s="1566"/>
      <c r="JO250" s="1566"/>
      <c r="JP250" s="1566"/>
      <c r="JQ250" s="1566"/>
      <c r="JR250" s="1566"/>
      <c r="JS250" s="1566"/>
      <c r="JT250" s="1566"/>
      <c r="JU250" s="1566"/>
      <c r="JV250" s="1566"/>
      <c r="JW250" s="1566"/>
      <c r="JX250" s="1566"/>
      <c r="JY250" s="1566"/>
      <c r="JZ250" s="1566"/>
      <c r="KA250" s="1566"/>
      <c r="KB250" s="1566"/>
      <c r="KC250" s="1566"/>
      <c r="KD250" s="1566"/>
      <c r="KE250" s="1566"/>
      <c r="KF250" s="1566"/>
      <c r="KG250" s="1566"/>
      <c r="KH250" s="1566"/>
      <c r="KI250" s="1566"/>
      <c r="KJ250" s="1566"/>
      <c r="KK250" s="1566"/>
      <c r="KL250" s="1566"/>
      <c r="KM250" s="1566"/>
      <c r="KN250" s="1566"/>
      <c r="KO250" s="1566"/>
      <c r="KP250" s="1566"/>
      <c r="KQ250" s="1566"/>
      <c r="KR250" s="1566"/>
      <c r="KS250" s="1566"/>
      <c r="KT250" s="1566"/>
      <c r="KU250" s="1566"/>
      <c r="KV250" s="1566"/>
      <c r="KW250" s="1566"/>
      <c r="KX250" s="1566"/>
      <c r="KY250" s="1566"/>
      <c r="KZ250" s="1566"/>
      <c r="LA250" s="1566"/>
      <c r="LB250" s="1566"/>
      <c r="LC250" s="1566"/>
      <c r="LD250" s="1566"/>
      <c r="LE250" s="1566"/>
      <c r="LF250" s="1566"/>
      <c r="LG250" s="1566"/>
      <c r="LH250" s="1566"/>
      <c r="LI250" s="1566"/>
      <c r="LJ250" s="1566"/>
      <c r="LK250" s="1566"/>
      <c r="LL250" s="1566"/>
      <c r="LM250" s="1566"/>
      <c r="LN250" s="1566"/>
      <c r="LO250" s="1566"/>
      <c r="LP250" s="1566"/>
      <c r="LQ250" s="1566"/>
      <c r="LR250" s="1566"/>
      <c r="LS250" s="1566"/>
      <c r="LT250" s="1566"/>
      <c r="LU250" s="1566"/>
      <c r="LV250" s="1566"/>
      <c r="LW250" s="1566"/>
      <c r="LX250" s="1566"/>
      <c r="LY250" s="1566"/>
      <c r="LZ250" s="1566"/>
      <c r="MA250" s="1566"/>
      <c r="MB250" s="1566"/>
      <c r="MC250" s="1566"/>
      <c r="MD250" s="1566"/>
      <c r="ME250" s="1566"/>
      <c r="MF250" s="1566"/>
      <c r="MG250" s="1566"/>
      <c r="MH250" s="1566"/>
      <c r="MI250" s="1566"/>
      <c r="MJ250" s="1566"/>
      <c r="MK250" s="1566"/>
      <c r="ML250" s="1566"/>
      <c r="MM250" s="1566"/>
      <c r="MN250" s="1566"/>
      <c r="MO250" s="1566"/>
      <c r="MP250" s="1566"/>
      <c r="MQ250" s="1566"/>
      <c r="MR250" s="1566"/>
      <c r="MS250" s="1566"/>
      <c r="MT250" s="1566"/>
      <c r="MU250" s="1566"/>
      <c r="MV250" s="1566"/>
      <c r="MW250" s="1566"/>
      <c r="MX250" s="1566"/>
      <c r="MY250" s="1566"/>
      <c r="MZ250" s="1566"/>
      <c r="NA250" s="1566"/>
      <c r="NB250" s="1566"/>
      <c r="NC250" s="1566"/>
      <c r="ND250" s="1566"/>
      <c r="NE250" s="1566"/>
      <c r="NF250" s="1566"/>
      <c r="NG250" s="1566"/>
      <c r="NH250" s="1566"/>
      <c r="NI250" s="1566"/>
      <c r="NJ250" s="1566"/>
      <c r="NK250" s="1566"/>
      <c r="NL250" s="1566"/>
      <c r="NM250" s="1566"/>
      <c r="NN250" s="1566"/>
      <c r="NO250" s="1566"/>
      <c r="NP250" s="1566"/>
      <c r="NQ250" s="1566"/>
      <c r="NR250" s="1566"/>
      <c r="NS250" s="1566"/>
      <c r="NT250" s="1566"/>
      <c r="NU250" s="1566"/>
      <c r="NV250" s="1566"/>
      <c r="NW250" s="1566"/>
      <c r="NX250" s="1566"/>
      <c r="NY250" s="1566"/>
      <c r="NZ250" s="1566"/>
      <c r="OA250" s="1566"/>
      <c r="OB250" s="1566"/>
      <c r="OC250" s="1566"/>
      <c r="OD250" s="1566"/>
      <c r="OE250" s="1566"/>
      <c r="OF250" s="1566"/>
      <c r="OG250" s="1566"/>
      <c r="OH250" s="1566"/>
      <c r="OI250" s="1566"/>
      <c r="OJ250" s="1566"/>
      <c r="OK250" s="1566"/>
      <c r="OL250" s="1566"/>
      <c r="OM250" s="1566"/>
      <c r="ON250" s="1566"/>
      <c r="OO250" s="1566"/>
      <c r="OP250" s="1566"/>
      <c r="OQ250" s="1566"/>
      <c r="OR250" s="1566"/>
      <c r="OS250" s="1566"/>
      <c r="OT250" s="1566"/>
      <c r="OU250" s="1566"/>
      <c r="OV250" s="1566"/>
      <c r="OW250" s="1566"/>
      <c r="OX250" s="1566"/>
      <c r="OY250" s="1566"/>
      <c r="OZ250" s="1566"/>
      <c r="PA250" s="1566"/>
      <c r="PB250" s="1566"/>
      <c r="PC250" s="1566"/>
      <c r="PD250" s="1566"/>
      <c r="PE250" s="1566"/>
      <c r="PF250" s="1566"/>
      <c r="PG250" s="1566"/>
      <c r="PH250" s="1566"/>
      <c r="PI250" s="1566"/>
      <c r="PJ250" s="1566"/>
      <c r="PK250" s="1566"/>
      <c r="PL250" s="1566"/>
      <c r="PM250" s="1566"/>
      <c r="PN250" s="1566"/>
      <c r="PO250" s="1566"/>
      <c r="PP250" s="1566"/>
      <c r="PQ250" s="1566"/>
      <c r="PR250" s="1566"/>
      <c r="PS250" s="1566"/>
      <c r="PT250" s="1566"/>
      <c r="PU250" s="1566"/>
      <c r="PV250" s="1566"/>
      <c r="PW250" s="1566"/>
      <c r="PX250" s="1566"/>
      <c r="PY250" s="1566"/>
      <c r="PZ250" s="1566"/>
      <c r="QA250" s="1566"/>
      <c r="QB250" s="1566"/>
      <c r="QC250" s="1566"/>
      <c r="QD250" s="1566"/>
      <c r="QE250" s="1566"/>
      <c r="QF250" s="1566"/>
      <c r="QG250" s="1566"/>
      <c r="QH250" s="1566"/>
      <c r="QI250" s="1566"/>
      <c r="QJ250" s="1566"/>
      <c r="QK250" s="1566"/>
      <c r="QL250" s="1566"/>
      <c r="QM250" s="1566"/>
      <c r="QN250" s="1566"/>
      <c r="QO250" s="1566"/>
      <c r="QP250" s="1566"/>
      <c r="QQ250" s="1566"/>
      <c r="QR250" s="1566"/>
      <c r="QS250" s="1566"/>
      <c r="QT250" s="1566"/>
      <c r="QU250" s="1566"/>
      <c r="QV250" s="1566"/>
      <c r="QW250" s="1566"/>
      <c r="QX250" s="1566"/>
      <c r="QY250" s="1566"/>
      <c r="QZ250" s="1566"/>
      <c r="RA250" s="1566"/>
      <c r="RB250" s="1566"/>
      <c r="RC250" s="1566"/>
      <c r="RD250" s="1566"/>
      <c r="RE250" s="1566"/>
      <c r="RF250" s="1566"/>
      <c r="RG250" s="1566"/>
      <c r="RH250" s="1566"/>
      <c r="RI250" s="1566"/>
      <c r="RJ250" s="1566"/>
      <c r="RK250" s="1566"/>
      <c r="RL250" s="1566"/>
      <c r="RM250" s="1566"/>
      <c r="RN250" s="1566"/>
      <c r="RO250" s="1566"/>
      <c r="RP250" s="1566"/>
      <c r="RQ250" s="1566"/>
      <c r="RR250" s="1566"/>
      <c r="RS250" s="1566"/>
      <c r="RT250" s="1566"/>
      <c r="RU250" s="1566"/>
      <c r="RV250" s="1566"/>
      <c r="RW250" s="1566"/>
      <c r="RX250" s="1566"/>
      <c r="RY250" s="1566"/>
      <c r="RZ250" s="1566"/>
      <c r="SA250" s="1566"/>
      <c r="SB250" s="1566"/>
      <c r="SC250" s="1566"/>
      <c r="SD250" s="1566"/>
      <c r="SE250" s="1566"/>
      <c r="SF250" s="1566"/>
      <c r="SG250" s="1566"/>
      <c r="SH250" s="1566"/>
      <c r="SI250" s="1566"/>
      <c r="SJ250" s="1566"/>
      <c r="SK250" s="1566"/>
      <c r="SL250" s="1566"/>
      <c r="SM250" s="1566"/>
      <c r="SN250" s="1566"/>
      <c r="SO250" s="1566"/>
      <c r="SP250" s="1566"/>
      <c r="SQ250" s="1566"/>
      <c r="SR250" s="1566"/>
      <c r="SS250" s="1566"/>
      <c r="ST250" s="1566"/>
      <c r="SU250" s="1566"/>
      <c r="SV250" s="1566"/>
      <c r="SW250" s="1566"/>
      <c r="SX250" s="1566"/>
      <c r="SY250" s="1566"/>
      <c r="SZ250" s="1566"/>
      <c r="TA250" s="1566"/>
      <c r="TB250" s="1566"/>
      <c r="TC250" s="1566"/>
      <c r="TD250" s="1566"/>
      <c r="TE250" s="1566"/>
      <c r="TF250" s="1566"/>
      <c r="TG250" s="1566"/>
      <c r="TH250" s="1566"/>
      <c r="TI250" s="1566"/>
      <c r="TJ250" s="1566"/>
      <c r="TK250" s="1566"/>
      <c r="TL250" s="1566"/>
      <c r="TM250" s="1566"/>
      <c r="TN250" s="1566"/>
      <c r="TO250" s="1566"/>
      <c r="TP250" s="1566"/>
      <c r="TQ250" s="1566"/>
      <c r="TR250" s="1566"/>
      <c r="TS250" s="1566"/>
      <c r="TT250" s="1566"/>
      <c r="TU250" s="1566"/>
      <c r="TV250" s="1566"/>
      <c r="TW250" s="1566"/>
      <c r="TX250" s="1566"/>
      <c r="TY250" s="1566"/>
      <c r="TZ250" s="1566"/>
      <c r="UA250" s="1566"/>
      <c r="UB250" s="1566"/>
      <c r="UC250" s="1566"/>
      <c r="UD250" s="1566"/>
      <c r="UE250" s="1566"/>
      <c r="UF250" s="1566"/>
      <c r="UG250" s="1566"/>
      <c r="UH250" s="1566"/>
      <c r="UI250" s="1566"/>
      <c r="UJ250" s="1566"/>
      <c r="UK250" s="1566"/>
      <c r="UL250" s="1566"/>
      <c r="UM250" s="1566"/>
      <c r="UN250" s="1566"/>
      <c r="UO250" s="1566"/>
      <c r="UP250" s="1566"/>
      <c r="UQ250" s="1566"/>
      <c r="UR250" s="1566"/>
      <c r="US250" s="1566"/>
      <c r="UT250" s="1566"/>
      <c r="UU250" s="1566"/>
      <c r="UV250" s="1566"/>
      <c r="UW250" s="1566"/>
      <c r="UX250" s="1566"/>
      <c r="UY250" s="1566"/>
      <c r="UZ250" s="1566"/>
      <c r="VA250" s="1566"/>
      <c r="VB250" s="1566"/>
      <c r="VC250" s="1566"/>
      <c r="VD250" s="1566"/>
      <c r="VE250" s="1566"/>
      <c r="VF250" s="1566"/>
      <c r="VG250" s="1566"/>
      <c r="VH250" s="1566"/>
      <c r="VI250" s="1566"/>
      <c r="VJ250" s="1566"/>
      <c r="VK250" s="1566"/>
      <c r="VL250" s="1566"/>
      <c r="VM250" s="1566"/>
      <c r="VN250" s="1566"/>
      <c r="VO250" s="1566"/>
      <c r="VP250" s="1566"/>
      <c r="VQ250" s="1566"/>
      <c r="VR250" s="1566"/>
      <c r="VS250" s="1566"/>
      <c r="VT250" s="1566"/>
      <c r="VU250" s="1566"/>
      <c r="VV250" s="1566"/>
      <c r="VW250" s="1566"/>
      <c r="VX250" s="1566"/>
      <c r="VY250" s="1566"/>
      <c r="VZ250" s="1566"/>
      <c r="WA250" s="1566"/>
      <c r="WB250" s="1566"/>
      <c r="WC250" s="1566"/>
      <c r="WD250" s="1566"/>
      <c r="WE250" s="1566"/>
      <c r="WF250" s="1566"/>
      <c r="WG250" s="1566"/>
      <c r="WH250" s="1566"/>
      <c r="WI250" s="1566"/>
      <c r="WJ250" s="1566"/>
      <c r="WK250" s="1566"/>
      <c r="WL250" s="1566"/>
      <c r="WM250" s="1566"/>
      <c r="WN250" s="1566"/>
      <c r="WO250" s="1566"/>
      <c r="WP250" s="1566"/>
      <c r="WQ250" s="1566"/>
      <c r="WR250" s="1566"/>
      <c r="WS250" s="1566"/>
      <c r="WT250" s="1566"/>
      <c r="WU250" s="1566"/>
      <c r="WV250" s="1566"/>
      <c r="WW250" s="1566"/>
      <c r="WX250" s="1566"/>
      <c r="WY250" s="1566"/>
      <c r="WZ250" s="1566"/>
      <c r="XA250" s="1566"/>
      <c r="XB250" s="1566"/>
      <c r="XC250" s="1566"/>
      <c r="XD250" s="1566"/>
      <c r="XE250" s="1566"/>
      <c r="XF250" s="1566"/>
      <c r="XG250" s="1566"/>
      <c r="XH250" s="1566"/>
      <c r="XI250" s="1566"/>
      <c r="XJ250" s="1566"/>
      <c r="XK250" s="1566"/>
      <c r="XL250" s="1566"/>
      <c r="XM250" s="1566"/>
      <c r="XN250" s="1566"/>
      <c r="XO250" s="1566"/>
      <c r="XP250" s="1566"/>
      <c r="XQ250" s="1566"/>
      <c r="XR250" s="1566"/>
      <c r="XS250" s="1566"/>
      <c r="XT250" s="1566"/>
      <c r="XU250" s="1566"/>
      <c r="XV250" s="1566"/>
      <c r="XW250" s="1566"/>
      <c r="XX250" s="1566"/>
      <c r="XY250" s="1566"/>
      <c r="XZ250" s="1566"/>
      <c r="YA250" s="1566"/>
      <c r="YB250" s="1566"/>
      <c r="YC250" s="1566"/>
      <c r="YD250" s="1566"/>
      <c r="YE250" s="1566"/>
      <c r="YF250" s="1566"/>
      <c r="YG250" s="1566"/>
      <c r="YH250" s="1566"/>
      <c r="YI250" s="1566"/>
      <c r="YJ250" s="1566"/>
      <c r="YK250" s="1566"/>
      <c r="YL250" s="1566"/>
      <c r="YM250" s="1566"/>
      <c r="YN250" s="1566"/>
      <c r="YO250" s="1566"/>
      <c r="YP250" s="1566"/>
      <c r="YQ250" s="1566"/>
      <c r="YR250" s="1566"/>
      <c r="YS250" s="1566"/>
      <c r="YT250" s="1566"/>
      <c r="YU250" s="1566"/>
      <c r="YV250" s="1566"/>
      <c r="YW250" s="1566"/>
      <c r="YX250" s="1566"/>
      <c r="YY250" s="1566"/>
      <c r="YZ250" s="1566"/>
      <c r="ZA250" s="1566"/>
      <c r="ZB250" s="1566"/>
      <c r="ZC250" s="1566"/>
      <c r="ZD250" s="1566"/>
      <c r="ZE250" s="1566"/>
      <c r="ZF250" s="1566"/>
      <c r="ZG250" s="1566"/>
      <c r="ZH250" s="1566"/>
      <c r="ZI250" s="1566"/>
      <c r="ZJ250" s="1566"/>
      <c r="ZK250" s="1566"/>
      <c r="ZL250" s="1566"/>
      <c r="ZM250" s="1566"/>
      <c r="ZN250" s="1566"/>
      <c r="ZO250" s="1566"/>
      <c r="ZP250" s="1566"/>
      <c r="ZQ250" s="1566"/>
      <c r="ZR250" s="1566"/>
      <c r="ZS250" s="1566"/>
      <c r="ZT250" s="1566"/>
      <c r="ZU250" s="1566"/>
      <c r="ZV250" s="1566"/>
      <c r="ZW250" s="1566"/>
      <c r="ZX250" s="1566"/>
      <c r="ZY250" s="1566"/>
      <c r="ZZ250" s="1566"/>
      <c r="AAA250" s="1566"/>
      <c r="AAB250" s="1566"/>
      <c r="AAC250" s="1566"/>
      <c r="AAD250" s="1566"/>
      <c r="AAE250" s="1566"/>
      <c r="AAF250" s="1566"/>
      <c r="AAG250" s="1566"/>
      <c r="AAH250" s="1566"/>
      <c r="AAI250" s="1566"/>
      <c r="AAJ250" s="1566"/>
      <c r="AAK250" s="1566"/>
      <c r="AAL250" s="1566"/>
      <c r="AAM250" s="1566"/>
      <c r="AAN250" s="1566"/>
      <c r="AAO250" s="1566"/>
      <c r="AAP250" s="1566"/>
      <c r="AAQ250" s="1566"/>
      <c r="AAR250" s="1566"/>
      <c r="AAS250" s="1566"/>
      <c r="AAT250" s="1566"/>
      <c r="AAU250" s="1566"/>
      <c r="AAV250" s="1566"/>
      <c r="AAW250" s="1566"/>
      <c r="AAX250" s="1566"/>
      <c r="AAY250" s="1566"/>
      <c r="AAZ250" s="1566"/>
      <c r="ABA250" s="1566"/>
      <c r="ABB250" s="1566"/>
      <c r="ABC250" s="1566"/>
      <c r="ABD250" s="1566"/>
      <c r="ABE250" s="1566"/>
      <c r="ABF250" s="1566"/>
      <c r="ABG250" s="1566"/>
      <c r="ABH250" s="1566"/>
      <c r="ABI250" s="1566"/>
      <c r="ABJ250" s="1566"/>
      <c r="ABK250" s="1566"/>
      <c r="ABL250" s="1566"/>
      <c r="ABM250" s="1566"/>
      <c r="ABN250" s="1566"/>
      <c r="ABO250" s="1566"/>
      <c r="ABP250" s="1566"/>
      <c r="ABQ250" s="1566"/>
      <c r="ABR250" s="1566"/>
      <c r="ABS250" s="1566"/>
      <c r="ABT250" s="1566"/>
      <c r="ABU250" s="1566"/>
      <c r="ABV250" s="1566"/>
      <c r="ABW250" s="1566"/>
      <c r="ABX250" s="1566"/>
      <c r="ABY250" s="1566"/>
      <c r="ABZ250" s="1566"/>
      <c r="ACA250" s="1566"/>
      <c r="ACB250" s="1566"/>
      <c r="ACC250" s="1566"/>
      <c r="ACD250" s="1566"/>
      <c r="ACE250" s="1566"/>
      <c r="ACF250" s="1566"/>
      <c r="ACG250" s="1566"/>
      <c r="ACH250" s="1566"/>
      <c r="ACI250" s="1566"/>
      <c r="ACJ250" s="1566"/>
      <c r="ACK250" s="1566"/>
      <c r="ACL250" s="1566"/>
      <c r="ACM250" s="1566"/>
      <c r="ACN250" s="1566"/>
      <c r="ACO250" s="1566"/>
      <c r="ACP250" s="1566"/>
      <c r="ACQ250" s="1566"/>
      <c r="ACR250" s="1566"/>
      <c r="ACS250" s="1566"/>
      <c r="ACT250" s="1566"/>
      <c r="ACU250" s="1566"/>
      <c r="ACV250" s="1566"/>
      <c r="ACW250" s="1566"/>
      <c r="ACX250" s="1566"/>
      <c r="ACY250" s="1566"/>
      <c r="ACZ250" s="1566"/>
      <c r="ADA250" s="1566"/>
      <c r="ADB250" s="1566"/>
      <c r="ADC250" s="1566"/>
      <c r="ADD250" s="1566"/>
      <c r="ADE250" s="1566"/>
      <c r="ADF250" s="1566"/>
      <c r="ADG250" s="1566"/>
      <c r="ADH250" s="1566"/>
      <c r="ADI250" s="1566"/>
      <c r="ADJ250" s="1566"/>
      <c r="ADK250" s="1566"/>
      <c r="ADL250" s="1566"/>
      <c r="ADM250" s="1566"/>
      <c r="ADN250" s="1566"/>
      <c r="ADO250" s="1566"/>
      <c r="ADP250" s="1566"/>
      <c r="ADQ250" s="1566"/>
      <c r="ADR250" s="1566"/>
      <c r="ADS250" s="1566"/>
      <c r="ADT250" s="1566"/>
      <c r="ADU250" s="1566"/>
      <c r="ADV250" s="1566"/>
      <c r="ADW250" s="1566"/>
      <c r="ADX250" s="1566"/>
      <c r="ADY250" s="1566"/>
      <c r="ADZ250" s="1566"/>
      <c r="AEA250" s="1566"/>
      <c r="AEB250" s="1566"/>
      <c r="AEC250" s="1566"/>
      <c r="AED250" s="1566"/>
      <c r="AEE250" s="1566"/>
      <c r="AEF250" s="1566"/>
      <c r="AEG250" s="1566"/>
      <c r="AEH250" s="1566"/>
      <c r="AEI250" s="1566"/>
      <c r="AEJ250" s="1566"/>
      <c r="AEK250" s="1566"/>
      <c r="AEL250" s="1566"/>
      <c r="AEM250" s="1566"/>
      <c r="AEN250" s="1566"/>
      <c r="AEO250" s="1566"/>
      <c r="AEP250" s="1566"/>
      <c r="AEQ250" s="1566"/>
      <c r="AER250" s="1566"/>
      <c r="AES250" s="1566"/>
      <c r="AET250" s="1566"/>
      <c r="AEU250" s="1566"/>
      <c r="AEV250" s="1566"/>
      <c r="AEW250" s="1566"/>
      <c r="AEX250" s="1566"/>
      <c r="AEY250" s="1566"/>
      <c r="AEZ250" s="1566"/>
      <c r="AFA250" s="1566"/>
      <c r="AFB250" s="1566"/>
      <c r="AFC250" s="1566"/>
      <c r="AFD250" s="1566"/>
      <c r="AFE250" s="1566"/>
      <c r="AFF250" s="1566"/>
      <c r="AFG250" s="1566"/>
      <c r="AFH250" s="1566"/>
      <c r="AFI250" s="1566"/>
      <c r="AFJ250" s="1566"/>
      <c r="AFK250" s="1566"/>
      <c r="AFL250" s="1566"/>
      <c r="AFM250" s="1566"/>
      <c r="AFN250" s="1566"/>
      <c r="AFO250" s="1566"/>
      <c r="AFP250" s="1566"/>
      <c r="AFQ250" s="1566"/>
      <c r="AFR250" s="1566"/>
      <c r="AFS250" s="1566"/>
      <c r="AFT250" s="1566"/>
      <c r="AFU250" s="1566"/>
      <c r="AFV250" s="1566"/>
      <c r="AFW250" s="1566"/>
      <c r="AFX250" s="1566"/>
      <c r="AFY250" s="1566"/>
      <c r="AFZ250" s="1566"/>
      <c r="AGA250" s="1566"/>
      <c r="AGB250" s="1566"/>
      <c r="AGC250" s="1566"/>
      <c r="AGD250" s="1566"/>
      <c r="AGE250" s="1566"/>
      <c r="AGF250" s="1566"/>
      <c r="AGG250" s="1566"/>
      <c r="AGH250" s="1566"/>
      <c r="AGI250" s="1566"/>
      <c r="AGJ250" s="1566"/>
      <c r="AGK250" s="1566"/>
      <c r="AGL250" s="1566"/>
      <c r="AGM250" s="1566"/>
      <c r="AGN250" s="1566"/>
      <c r="AGO250" s="1566"/>
      <c r="AGP250" s="1566"/>
      <c r="AGQ250" s="1566"/>
      <c r="AGR250" s="1566"/>
      <c r="AGS250" s="1566"/>
      <c r="AGT250" s="1566"/>
      <c r="AGU250" s="1566"/>
      <c r="AGV250" s="1566"/>
      <c r="AGW250" s="1566"/>
      <c r="AGX250" s="1566"/>
      <c r="AGY250" s="1566"/>
      <c r="AGZ250" s="1566"/>
      <c r="AHA250" s="1566"/>
      <c r="AHB250" s="1566"/>
      <c r="AHC250" s="1566"/>
      <c r="AHD250" s="1566"/>
      <c r="AHE250" s="1566"/>
      <c r="AHF250" s="1566"/>
      <c r="AHG250" s="1566"/>
      <c r="AHH250" s="1566"/>
      <c r="AHI250" s="1566"/>
      <c r="AHJ250" s="1566"/>
      <c r="AHK250" s="1566"/>
      <c r="AHL250" s="1566"/>
      <c r="AHM250" s="1566"/>
      <c r="AHN250" s="1566"/>
      <c r="AHO250" s="1566"/>
      <c r="AHP250" s="1566"/>
      <c r="AHQ250" s="1566"/>
      <c r="AHR250" s="1566"/>
      <c r="AHS250" s="1566"/>
      <c r="AHT250" s="1566"/>
      <c r="AHU250" s="1566"/>
      <c r="AHV250" s="1566"/>
      <c r="AHW250" s="1566"/>
      <c r="AHX250" s="1566"/>
      <c r="AHY250" s="1566"/>
      <c r="AHZ250" s="1566"/>
      <c r="AIA250" s="1566"/>
      <c r="AIB250" s="1566"/>
      <c r="AIC250" s="1566"/>
      <c r="AID250" s="1566"/>
      <c r="AIE250" s="1566"/>
      <c r="AIF250" s="1566"/>
      <c r="AIG250" s="1566"/>
      <c r="AIH250" s="1566"/>
      <c r="AII250" s="1566"/>
      <c r="AIJ250" s="1566"/>
      <c r="AIK250" s="1566"/>
      <c r="AIL250" s="1566"/>
      <c r="AIM250" s="1566"/>
      <c r="AIN250" s="1566"/>
      <c r="AIO250" s="1566"/>
      <c r="AIP250" s="1566"/>
      <c r="AIQ250" s="1566"/>
      <c r="AIR250" s="1566"/>
      <c r="AIS250" s="1566"/>
      <c r="AIT250" s="1566"/>
      <c r="AIU250" s="1566"/>
      <c r="AIV250" s="1566"/>
      <c r="AIW250" s="1566"/>
      <c r="AIX250" s="1566"/>
      <c r="AIY250" s="1566"/>
      <c r="AIZ250" s="1566"/>
      <c r="AJA250" s="1566"/>
      <c r="AJB250" s="1566"/>
      <c r="AJC250" s="1566"/>
      <c r="AJD250" s="1566"/>
      <c r="AJE250" s="1566"/>
      <c r="AJF250" s="1566"/>
      <c r="AJG250" s="1566"/>
      <c r="AJH250" s="1566"/>
      <c r="AJI250" s="1566"/>
      <c r="AJJ250" s="1566"/>
      <c r="AJK250" s="1566"/>
      <c r="AJL250" s="1566"/>
      <c r="AJM250" s="1566"/>
      <c r="AJN250" s="1566"/>
      <c r="AJO250" s="1566"/>
      <c r="AJP250" s="1566"/>
      <c r="AJQ250" s="1566"/>
      <c r="AJR250" s="1566"/>
      <c r="AJS250" s="1566"/>
      <c r="AJT250" s="1566"/>
      <c r="AJU250" s="1566"/>
      <c r="AJV250" s="1566"/>
      <c r="AJW250" s="1566"/>
      <c r="AJX250" s="1566"/>
      <c r="AJY250" s="1566"/>
      <c r="AJZ250" s="1566"/>
      <c r="AKA250" s="1566"/>
      <c r="AKB250" s="1566"/>
      <c r="AKC250" s="1566"/>
      <c r="AKD250" s="1566"/>
      <c r="AKE250" s="1566"/>
      <c r="AKF250" s="1566"/>
      <c r="AKG250" s="1566"/>
      <c r="AKH250" s="1566"/>
      <c r="AKI250" s="1566"/>
      <c r="AKJ250" s="1566"/>
      <c r="AKK250" s="1566"/>
      <c r="AKL250" s="1566"/>
      <c r="AKM250" s="1566"/>
      <c r="AKN250" s="1566"/>
      <c r="AKO250" s="1566"/>
      <c r="AKP250" s="1566"/>
      <c r="AKQ250" s="1566"/>
      <c r="AKR250" s="1566"/>
      <c r="AKS250" s="1566"/>
      <c r="AKT250" s="1566"/>
      <c r="AKU250" s="1566"/>
      <c r="AKV250" s="1566"/>
      <c r="AKW250" s="1566"/>
      <c r="AKX250" s="1566"/>
      <c r="AKY250" s="1566"/>
      <c r="AKZ250" s="1566"/>
      <c r="ALA250" s="1566"/>
      <c r="ALB250" s="1566"/>
      <c r="ALC250" s="1566"/>
      <c r="ALD250" s="1566"/>
      <c r="ALE250" s="1566"/>
      <c r="ALF250" s="1566"/>
      <c r="ALG250" s="1566"/>
      <c r="ALH250" s="1566"/>
      <c r="ALI250" s="1566"/>
      <c r="ALJ250" s="1566"/>
      <c r="ALK250" s="1566"/>
      <c r="ALL250" s="1566"/>
      <c r="ALM250" s="1566"/>
      <c r="ALN250" s="1566"/>
      <c r="ALO250" s="1566"/>
      <c r="ALP250" s="1566"/>
      <c r="ALQ250" s="1566"/>
      <c r="ALR250" s="1566"/>
      <c r="ALS250" s="1566"/>
      <c r="ALT250" s="1566"/>
      <c r="ALU250" s="1566"/>
      <c r="ALV250" s="1566"/>
      <c r="ALW250" s="1566"/>
      <c r="ALX250" s="1566"/>
      <c r="ALY250" s="1566"/>
      <c r="ALZ250" s="1566"/>
      <c r="AMA250" s="1566"/>
      <c r="AMB250" s="1566"/>
      <c r="AMC250" s="1566"/>
      <c r="AMD250" s="1566"/>
      <c r="AME250" s="1566"/>
      <c r="AMF250" s="1566"/>
      <c r="AMG250" s="1566"/>
      <c r="AMH250" s="1566"/>
      <c r="AMI250" s="1566"/>
      <c r="AMJ250" s="1566"/>
      <c r="AMK250" s="1566"/>
      <c r="AML250" s="1566"/>
      <c r="AMM250" s="1566"/>
      <c r="AMN250" s="1566"/>
      <c r="AMO250" s="1566"/>
      <c r="AMP250" s="1566"/>
      <c r="AMQ250" s="1566"/>
      <c r="AMR250" s="1566"/>
      <c r="AMS250" s="1566"/>
      <c r="AMT250" s="1566"/>
      <c r="AMU250" s="1566"/>
      <c r="AMV250" s="1566"/>
      <c r="AMW250" s="1566"/>
      <c r="AMX250" s="1566"/>
      <c r="AMY250" s="1566"/>
      <c r="AMZ250" s="1566"/>
      <c r="ANA250" s="1566"/>
      <c r="ANB250" s="1566"/>
      <c r="ANC250" s="1566"/>
      <c r="AND250" s="1566"/>
      <c r="ANE250" s="1566"/>
      <c r="ANF250" s="1566"/>
      <c r="ANG250" s="1566"/>
      <c r="ANH250" s="1566"/>
      <c r="ANI250" s="1566"/>
      <c r="ANJ250" s="1566"/>
      <c r="ANK250" s="1566"/>
      <c r="ANL250" s="1566"/>
      <c r="ANM250" s="1566"/>
      <c r="ANN250" s="1566"/>
      <c r="ANO250" s="1566"/>
      <c r="ANP250" s="1566"/>
      <c r="ANQ250" s="1566"/>
      <c r="ANR250" s="1566"/>
      <c r="ANS250" s="1566"/>
      <c r="ANT250" s="1566"/>
      <c r="ANU250" s="1566"/>
      <c r="ANV250" s="1566"/>
      <c r="ANW250" s="1566"/>
      <c r="ANX250" s="1566"/>
      <c r="ANY250" s="1566"/>
      <c r="ANZ250" s="1566"/>
      <c r="AOA250" s="1566"/>
      <c r="AOB250" s="1566"/>
      <c r="AOC250" s="1566"/>
      <c r="AOD250" s="1566"/>
      <c r="AOE250" s="1566"/>
      <c r="AOF250" s="1566"/>
      <c r="AOG250" s="1566"/>
      <c r="AOH250" s="1566"/>
      <c r="AOI250" s="1566"/>
      <c r="AOJ250" s="1566"/>
      <c r="AOK250" s="1566"/>
      <c r="AOL250" s="1566"/>
      <c r="AOM250" s="1566"/>
      <c r="AON250" s="1566"/>
      <c r="AOO250" s="1566"/>
      <c r="AOP250" s="1566"/>
      <c r="AOQ250" s="1566"/>
      <c r="AOR250" s="1566"/>
      <c r="AOS250" s="1566"/>
      <c r="AOT250" s="1566"/>
      <c r="AOU250" s="1566"/>
      <c r="AOV250" s="1566"/>
      <c r="AOW250" s="1566"/>
      <c r="AOX250" s="1566"/>
      <c r="AOY250" s="1566"/>
      <c r="AOZ250" s="1566"/>
      <c r="APA250" s="1566"/>
      <c r="APB250" s="1566"/>
      <c r="APC250" s="1566"/>
      <c r="APD250" s="1566"/>
      <c r="APE250" s="1566"/>
      <c r="APF250" s="1566"/>
      <c r="APG250" s="1566"/>
      <c r="APH250" s="1566"/>
      <c r="API250" s="1566"/>
      <c r="APJ250" s="1566"/>
      <c r="APK250" s="1566"/>
      <c r="APL250" s="1566"/>
      <c r="APM250" s="1566"/>
      <c r="APN250" s="1566"/>
      <c r="APO250" s="1566"/>
      <c r="APP250" s="1566"/>
      <c r="APQ250" s="1566"/>
      <c r="APR250" s="1566"/>
      <c r="APS250" s="1566"/>
      <c r="APT250" s="1566"/>
      <c r="APU250" s="1566"/>
      <c r="APV250" s="1566"/>
      <c r="APW250" s="1566"/>
      <c r="APX250" s="1566"/>
      <c r="APY250" s="1566"/>
      <c r="APZ250" s="1566"/>
      <c r="AQA250" s="1566"/>
      <c r="AQB250" s="1566"/>
      <c r="AQC250" s="1566"/>
      <c r="AQD250" s="1566"/>
      <c r="AQE250" s="1566"/>
      <c r="AQF250" s="1566"/>
      <c r="AQG250" s="1566"/>
      <c r="AQH250" s="1566"/>
      <c r="AQI250" s="1566"/>
      <c r="AQJ250" s="1566"/>
      <c r="AQK250" s="1566"/>
      <c r="AQL250" s="1566"/>
      <c r="AQM250" s="1566"/>
      <c r="AQN250" s="1566"/>
      <c r="AQO250" s="1566"/>
      <c r="AQP250" s="1566"/>
      <c r="AQQ250" s="1566"/>
      <c r="AQR250" s="1566"/>
      <c r="AQS250" s="1566"/>
      <c r="AQT250" s="1566"/>
      <c r="AQU250" s="1566"/>
      <c r="AQV250" s="1566"/>
      <c r="AQW250" s="1566"/>
      <c r="AQX250" s="1566"/>
      <c r="AQY250" s="1566"/>
      <c r="AQZ250" s="1566"/>
      <c r="ARA250" s="1566"/>
      <c r="ARB250" s="1566"/>
      <c r="ARC250" s="1566"/>
      <c r="ARD250" s="1566"/>
      <c r="ARE250" s="1566"/>
      <c r="ARF250" s="1566"/>
      <c r="ARG250" s="1566"/>
      <c r="ARH250" s="1566"/>
      <c r="ARI250" s="1566"/>
      <c r="ARJ250" s="1566"/>
      <c r="ARK250" s="1566"/>
      <c r="ARL250" s="1566"/>
      <c r="ARM250" s="1566"/>
      <c r="ARN250" s="1566"/>
      <c r="ARO250" s="1566"/>
      <c r="ARP250" s="1566"/>
      <c r="ARQ250" s="1566"/>
      <c r="ARR250" s="1566"/>
      <c r="ARS250" s="1566"/>
      <c r="ART250" s="1566"/>
      <c r="ARU250" s="1566"/>
      <c r="ARV250" s="1566"/>
      <c r="ARW250" s="1566"/>
      <c r="ARX250" s="1566"/>
      <c r="ARY250" s="1566"/>
      <c r="ARZ250" s="1566"/>
      <c r="ASA250" s="1566"/>
      <c r="ASB250" s="1566"/>
      <c r="ASC250" s="1566"/>
      <c r="ASD250" s="1566"/>
      <c r="ASE250" s="1566"/>
      <c r="ASF250" s="1566"/>
      <c r="ASG250" s="1566"/>
      <c r="ASH250" s="1566"/>
      <c r="ASI250" s="1566"/>
      <c r="ASJ250" s="1566"/>
      <c r="ASK250" s="1566"/>
      <c r="ASL250" s="1566"/>
      <c r="ASM250" s="1566"/>
      <c r="ASN250" s="1566"/>
      <c r="ASO250" s="1566"/>
      <c r="ASP250" s="1566"/>
      <c r="ASQ250" s="1566"/>
      <c r="ASR250" s="1566"/>
      <c r="ASS250" s="1566"/>
      <c r="AST250" s="1566"/>
      <c r="ASU250" s="1566"/>
      <c r="ASV250" s="1566"/>
      <c r="ASW250" s="1566"/>
      <c r="ASX250" s="1566"/>
      <c r="ASY250" s="1566"/>
      <c r="ASZ250" s="1566"/>
      <c r="ATA250" s="1566"/>
      <c r="ATB250" s="1566"/>
      <c r="ATC250" s="1566"/>
      <c r="ATD250" s="1566"/>
      <c r="ATE250" s="1566"/>
      <c r="ATF250" s="1566"/>
      <c r="ATG250" s="1566"/>
      <c r="ATH250" s="1566"/>
      <c r="ATI250" s="1566"/>
      <c r="ATJ250" s="1566"/>
      <c r="ATK250" s="1566"/>
      <c r="ATL250" s="1566"/>
      <c r="ATM250" s="1566"/>
      <c r="ATN250" s="1566"/>
      <c r="ATO250" s="1566"/>
      <c r="ATP250" s="1566"/>
      <c r="ATQ250" s="1566"/>
      <c r="ATR250" s="1566"/>
      <c r="ATS250" s="1566"/>
      <c r="ATT250" s="1566"/>
      <c r="ATU250" s="1566"/>
      <c r="ATV250" s="1566"/>
      <c r="ATW250" s="1566"/>
      <c r="ATX250" s="1566"/>
      <c r="ATY250" s="1566"/>
      <c r="ATZ250" s="1566"/>
      <c r="AUA250" s="1566"/>
      <c r="AUB250" s="1566"/>
      <c r="AUC250" s="1566"/>
      <c r="AUD250" s="1566"/>
      <c r="AUE250" s="1566"/>
      <c r="AUF250" s="1566"/>
      <c r="AUG250" s="1566"/>
      <c r="AUH250" s="1566"/>
      <c r="AUI250" s="1566"/>
      <c r="AUJ250" s="1566"/>
      <c r="AUK250" s="1566"/>
      <c r="AUL250" s="1566"/>
      <c r="AUM250" s="1566"/>
      <c r="AUN250" s="1566"/>
      <c r="AUO250" s="1566"/>
      <c r="AUP250" s="1566"/>
      <c r="AUQ250" s="1566"/>
      <c r="AUR250" s="1566"/>
      <c r="AUS250" s="1566"/>
      <c r="AUT250" s="1566"/>
      <c r="AUU250" s="1566"/>
      <c r="AUV250" s="1566"/>
      <c r="AUW250" s="1566"/>
      <c r="AUX250" s="1566"/>
      <c r="AUY250" s="1566"/>
      <c r="AUZ250" s="1566"/>
      <c r="AVA250" s="1566"/>
      <c r="AVB250" s="1566"/>
      <c r="AVC250" s="1566"/>
      <c r="AVD250" s="1566"/>
      <c r="AVE250" s="1566"/>
      <c r="AVF250" s="1566"/>
      <c r="AVG250" s="1566"/>
      <c r="AVH250" s="1566"/>
      <c r="AVI250" s="1566"/>
      <c r="AVJ250" s="1566"/>
      <c r="AVK250" s="1566"/>
      <c r="AVL250" s="1566"/>
      <c r="AVM250" s="1566"/>
      <c r="AVN250" s="1566"/>
      <c r="AVO250" s="1566"/>
      <c r="AVP250" s="1566"/>
      <c r="AVQ250" s="1566"/>
      <c r="AVR250" s="1566"/>
      <c r="AVS250" s="1566"/>
      <c r="AVT250" s="1566"/>
      <c r="AVU250" s="1566"/>
      <c r="AVV250" s="1566"/>
      <c r="AVW250" s="1566"/>
      <c r="AVX250" s="1566"/>
      <c r="AVY250" s="1566"/>
      <c r="AVZ250" s="1566"/>
      <c r="AWA250" s="1566"/>
      <c r="AWB250" s="1566"/>
      <c r="AWC250" s="1566"/>
      <c r="AWD250" s="1566"/>
      <c r="AWE250" s="1566"/>
      <c r="AWF250" s="1566"/>
      <c r="AWG250" s="1566"/>
      <c r="AWH250" s="1566"/>
      <c r="AWI250" s="1566"/>
      <c r="AWJ250" s="1566"/>
      <c r="AWK250" s="1566"/>
      <c r="AWL250" s="1566"/>
      <c r="AWM250" s="1566"/>
      <c r="AWN250" s="1566"/>
      <c r="AWO250" s="1566"/>
      <c r="AWP250" s="1566"/>
      <c r="AWQ250" s="1566"/>
      <c r="AWR250" s="1566"/>
      <c r="AWS250" s="1566"/>
      <c r="AWT250" s="1566"/>
      <c r="AWU250" s="1566"/>
      <c r="AWV250" s="1566"/>
      <c r="AWW250" s="1566"/>
      <c r="AWX250" s="1566"/>
      <c r="AWY250" s="1566"/>
      <c r="AWZ250" s="1566"/>
      <c r="AXA250" s="1566"/>
      <c r="AXB250" s="1566"/>
      <c r="AXC250" s="1566"/>
      <c r="AXD250" s="1566"/>
      <c r="AXE250" s="1566"/>
      <c r="AXF250" s="1566"/>
      <c r="AXG250" s="1566"/>
      <c r="AXH250" s="1566"/>
      <c r="AXI250" s="1566"/>
      <c r="AXJ250" s="1566"/>
      <c r="AXK250" s="1566"/>
      <c r="AXL250" s="1566"/>
      <c r="AXM250" s="1566"/>
      <c r="AXN250" s="1566"/>
      <c r="AXO250" s="1566"/>
      <c r="AXP250" s="1566"/>
      <c r="AXQ250" s="1566"/>
      <c r="AXR250" s="1566"/>
      <c r="AXS250" s="1566"/>
      <c r="AXT250" s="1566"/>
      <c r="AXU250" s="1566"/>
      <c r="AXV250" s="1566"/>
      <c r="AXW250" s="1566"/>
      <c r="AXX250" s="1566"/>
      <c r="AXY250" s="1566"/>
      <c r="AXZ250" s="1566"/>
      <c r="AYA250" s="1566"/>
      <c r="AYB250" s="1566"/>
      <c r="AYC250" s="1566"/>
      <c r="AYD250" s="1566"/>
      <c r="AYE250" s="1566"/>
      <c r="AYF250" s="1566"/>
      <c r="AYG250" s="1566"/>
      <c r="AYH250" s="1566"/>
      <c r="AYI250" s="1566"/>
      <c r="AYJ250" s="1566"/>
      <c r="AYK250" s="1566"/>
      <c r="AYL250" s="1566"/>
      <c r="AYM250" s="1566"/>
      <c r="AYN250" s="1566"/>
      <c r="AYO250" s="1566"/>
      <c r="AYP250" s="1566"/>
      <c r="AYQ250" s="1566"/>
      <c r="AYR250" s="1566"/>
      <c r="AYS250" s="1566"/>
      <c r="AYT250" s="1566"/>
      <c r="AYU250" s="1566"/>
      <c r="AYV250" s="1566"/>
      <c r="AYW250" s="1566"/>
      <c r="AYX250" s="1566"/>
      <c r="AYY250" s="1566"/>
      <c r="AYZ250" s="1566"/>
      <c r="AZA250" s="1566"/>
      <c r="AZB250" s="1566"/>
      <c r="AZC250" s="1566"/>
      <c r="AZD250" s="1566"/>
      <c r="AZE250" s="1566"/>
      <c r="AZF250" s="1566"/>
      <c r="AZG250" s="1566"/>
      <c r="AZH250" s="1566"/>
      <c r="AZI250" s="1566"/>
      <c r="AZJ250" s="1566"/>
      <c r="AZK250" s="1566"/>
      <c r="AZL250" s="1566"/>
      <c r="AZM250" s="1566"/>
      <c r="AZN250" s="1566"/>
      <c r="AZO250" s="1566"/>
      <c r="AZP250" s="1566"/>
      <c r="AZQ250" s="1566"/>
      <c r="AZR250" s="1566"/>
      <c r="AZS250" s="1566"/>
      <c r="AZT250" s="1566"/>
      <c r="AZU250" s="1566"/>
      <c r="AZV250" s="1566"/>
      <c r="AZW250" s="1566"/>
      <c r="AZX250" s="1566"/>
      <c r="AZY250" s="1566"/>
      <c r="AZZ250" s="1566"/>
      <c r="BAA250" s="1566"/>
      <c r="BAB250" s="1566"/>
      <c r="BAC250" s="1566"/>
      <c r="BAD250" s="1566"/>
      <c r="BAE250" s="1566"/>
      <c r="BAF250" s="1566"/>
      <c r="BAG250" s="1566"/>
      <c r="BAH250" s="1566"/>
      <c r="BAI250" s="1566"/>
      <c r="BAJ250" s="1566"/>
      <c r="BAK250" s="1566"/>
      <c r="BAL250" s="1566"/>
      <c r="BAM250" s="1566"/>
      <c r="BAN250" s="1566"/>
      <c r="BAO250" s="1566"/>
      <c r="BAP250" s="1566"/>
      <c r="BAQ250" s="1566"/>
      <c r="BAR250" s="1566"/>
      <c r="BAS250" s="1566"/>
      <c r="BAT250" s="1566"/>
      <c r="BAU250" s="1566"/>
      <c r="BAV250" s="1566"/>
      <c r="BAW250" s="1566"/>
      <c r="BAX250" s="1566"/>
      <c r="BAY250" s="1566"/>
      <c r="BAZ250" s="1566"/>
      <c r="BBA250" s="1566"/>
      <c r="BBB250" s="1566"/>
      <c r="BBC250" s="1566"/>
      <c r="BBD250" s="1566"/>
      <c r="BBE250" s="1566"/>
      <c r="BBF250" s="1566"/>
      <c r="BBG250" s="1566"/>
      <c r="BBH250" s="1566"/>
      <c r="BBI250" s="1566"/>
      <c r="BBJ250" s="1566"/>
      <c r="BBK250" s="1566"/>
      <c r="BBL250" s="1566"/>
      <c r="BBM250" s="1566"/>
      <c r="BBN250" s="1566"/>
      <c r="BBO250" s="1566"/>
      <c r="BBP250" s="1566"/>
      <c r="BBQ250" s="1566"/>
      <c r="BBR250" s="1566"/>
      <c r="BBS250" s="1566"/>
      <c r="BBT250" s="1566"/>
      <c r="BBU250" s="1566"/>
      <c r="BBV250" s="1566"/>
      <c r="BBW250" s="1566"/>
      <c r="BBX250" s="1566"/>
      <c r="BBY250" s="1566"/>
      <c r="BBZ250" s="1566"/>
      <c r="BCA250" s="1566"/>
      <c r="BCB250" s="1566"/>
      <c r="BCC250" s="1566"/>
      <c r="BCD250" s="1566"/>
      <c r="BCE250" s="1566"/>
      <c r="BCF250" s="1566"/>
      <c r="BCG250" s="1566"/>
      <c r="BCH250" s="1566"/>
      <c r="BCI250" s="1566"/>
      <c r="BCJ250" s="1566"/>
      <c r="BCK250" s="1566"/>
      <c r="BCL250" s="1566"/>
      <c r="BCM250" s="1566"/>
      <c r="BCN250" s="1566"/>
      <c r="BCO250" s="1566"/>
      <c r="BCP250" s="1566"/>
      <c r="BCQ250" s="1566"/>
      <c r="BCR250" s="1566"/>
      <c r="BCS250" s="1566"/>
      <c r="BCT250" s="1566"/>
      <c r="BCU250" s="1566"/>
      <c r="BCV250" s="1566"/>
      <c r="BCW250" s="1566"/>
      <c r="BCX250" s="1566"/>
      <c r="BCY250" s="1566"/>
      <c r="BCZ250" s="1566"/>
      <c r="BDA250" s="1566"/>
      <c r="BDB250" s="1566"/>
      <c r="BDC250" s="1566"/>
      <c r="BDD250" s="1566"/>
      <c r="BDE250" s="1566"/>
      <c r="BDF250" s="1566"/>
      <c r="BDG250" s="1566"/>
      <c r="BDH250" s="1566"/>
      <c r="BDI250" s="1566"/>
      <c r="BDJ250" s="1566"/>
      <c r="BDK250" s="1566"/>
      <c r="BDL250" s="1566"/>
      <c r="BDM250" s="1566"/>
      <c r="BDN250" s="1566"/>
      <c r="BDO250" s="1566"/>
      <c r="BDP250" s="1566"/>
      <c r="BDQ250" s="1566"/>
      <c r="BDR250" s="1566"/>
      <c r="BDS250" s="1566"/>
      <c r="BDT250" s="1566"/>
      <c r="BDU250" s="1566"/>
      <c r="BDV250" s="1566"/>
      <c r="BDW250" s="1566"/>
      <c r="BDX250" s="1566"/>
      <c r="BDY250" s="1566"/>
      <c r="BDZ250" s="1566"/>
      <c r="BEA250" s="1566"/>
      <c r="BEB250" s="1566"/>
      <c r="BEC250" s="1566"/>
      <c r="BED250" s="1566"/>
      <c r="BEE250" s="1566"/>
      <c r="BEF250" s="1566"/>
      <c r="BEG250" s="1566"/>
      <c r="BEH250" s="1566"/>
      <c r="BEI250" s="1566"/>
      <c r="BEJ250" s="1566"/>
      <c r="BEK250" s="1566"/>
      <c r="BEL250" s="1566"/>
      <c r="BEM250" s="1566"/>
      <c r="BEN250" s="1566"/>
      <c r="BEO250" s="1566"/>
      <c r="BEP250" s="1566"/>
      <c r="BEQ250" s="1566"/>
      <c r="BER250" s="1566"/>
      <c r="BES250" s="1566"/>
      <c r="BET250" s="1566"/>
      <c r="BEU250" s="1566"/>
      <c r="BEV250" s="1566"/>
      <c r="BEW250" s="1566"/>
      <c r="BEX250" s="1566"/>
      <c r="BEY250" s="1566"/>
      <c r="BEZ250" s="1566"/>
      <c r="BFA250" s="1566"/>
      <c r="BFB250" s="1566"/>
      <c r="BFC250" s="1566"/>
      <c r="BFD250" s="1566"/>
      <c r="BFE250" s="1566"/>
      <c r="BFF250" s="1566"/>
      <c r="BFG250" s="1566"/>
      <c r="BFH250" s="1566"/>
      <c r="BFI250" s="1566"/>
      <c r="BFJ250" s="1566"/>
      <c r="BFK250" s="1566"/>
      <c r="BFL250" s="1566"/>
      <c r="BFM250" s="1566"/>
      <c r="BFN250" s="1566"/>
      <c r="BFO250" s="1566"/>
      <c r="BFP250" s="1566"/>
      <c r="BFQ250" s="1566"/>
      <c r="BFR250" s="1566"/>
      <c r="BFS250" s="1566"/>
      <c r="BFT250" s="1566"/>
      <c r="BFU250" s="1566"/>
      <c r="BFV250" s="1566"/>
      <c r="BFW250" s="1566"/>
      <c r="BFX250" s="1566"/>
      <c r="BFY250" s="1566"/>
      <c r="BFZ250" s="1566"/>
      <c r="BGA250" s="1566"/>
      <c r="BGB250" s="1566"/>
      <c r="BGC250" s="1566"/>
      <c r="BGD250" s="1566"/>
      <c r="BGE250" s="1566"/>
      <c r="BGF250" s="1566"/>
      <c r="BGG250" s="1566"/>
      <c r="BGH250" s="1566"/>
      <c r="BGI250" s="1566"/>
      <c r="BGJ250" s="1566"/>
      <c r="BGK250" s="1566"/>
      <c r="BGL250" s="1566"/>
      <c r="BGM250" s="1566"/>
      <c r="BGN250" s="1566"/>
      <c r="BGO250" s="1566"/>
      <c r="BGP250" s="1566"/>
      <c r="BGQ250" s="1566"/>
      <c r="BGR250" s="1566"/>
      <c r="BGS250" s="1566"/>
      <c r="BGT250" s="1566"/>
      <c r="BGU250" s="1566"/>
      <c r="BGV250" s="1566"/>
      <c r="BGW250" s="1566"/>
      <c r="BGX250" s="1566"/>
      <c r="BGY250" s="1566"/>
      <c r="BGZ250" s="1566"/>
      <c r="BHA250" s="1566"/>
      <c r="BHB250" s="1566"/>
      <c r="BHC250" s="1566"/>
      <c r="BHD250" s="1566"/>
      <c r="BHE250" s="1566"/>
      <c r="BHF250" s="1566"/>
      <c r="BHG250" s="1566"/>
      <c r="BHH250" s="1566"/>
      <c r="BHI250" s="1566"/>
      <c r="BHJ250" s="1566"/>
      <c r="BHK250" s="1566"/>
      <c r="BHL250" s="1566"/>
      <c r="BHM250" s="1566"/>
      <c r="BHN250" s="1566"/>
      <c r="BHO250" s="1566"/>
      <c r="BHP250" s="1566"/>
      <c r="BHQ250" s="1566"/>
      <c r="BHR250" s="1566"/>
      <c r="BHS250" s="1566"/>
      <c r="BHT250" s="1566"/>
      <c r="BHU250" s="1566"/>
      <c r="BHV250" s="1566"/>
      <c r="BHW250" s="1566"/>
      <c r="BHX250" s="1566"/>
      <c r="BHY250" s="1566"/>
      <c r="BHZ250" s="1566"/>
      <c r="BIA250" s="1566"/>
      <c r="BIB250" s="1566"/>
      <c r="BIC250" s="1566"/>
      <c r="BID250" s="1566"/>
      <c r="BIE250" s="1566"/>
      <c r="BIF250" s="1566"/>
      <c r="BIG250" s="1566"/>
      <c r="BIH250" s="1566"/>
      <c r="BII250" s="1566"/>
      <c r="BIJ250" s="1566"/>
      <c r="BIK250" s="1566"/>
      <c r="BIL250" s="1566"/>
      <c r="BIM250" s="1566"/>
      <c r="BIN250" s="1566"/>
      <c r="BIO250" s="1566"/>
      <c r="BIP250" s="1566"/>
      <c r="BIQ250" s="1566"/>
      <c r="BIR250" s="1566"/>
      <c r="BIS250" s="1566"/>
      <c r="BIT250" s="1566"/>
      <c r="BIU250" s="1566"/>
      <c r="BIV250" s="1566"/>
      <c r="BIW250" s="1566"/>
      <c r="BIX250" s="1566"/>
      <c r="BIY250" s="1566"/>
      <c r="BIZ250" s="1566"/>
      <c r="BJA250" s="1566"/>
      <c r="BJB250" s="1566"/>
      <c r="BJC250" s="1566"/>
      <c r="BJD250" s="1566"/>
      <c r="BJE250" s="1566"/>
      <c r="BJF250" s="1566"/>
      <c r="BJG250" s="1566"/>
      <c r="BJH250" s="1566"/>
      <c r="BJI250" s="1566"/>
      <c r="BJJ250" s="1566"/>
      <c r="BJK250" s="1566"/>
      <c r="BJL250" s="1566"/>
      <c r="BJM250" s="1566"/>
      <c r="BJN250" s="1566"/>
      <c r="BJO250" s="1566"/>
      <c r="BJP250" s="1566"/>
      <c r="BJQ250" s="1566"/>
      <c r="BJR250" s="1566"/>
      <c r="BJS250" s="1566"/>
      <c r="BJT250" s="1566"/>
      <c r="BJU250" s="1566"/>
      <c r="BJV250" s="1566"/>
      <c r="BJW250" s="1566"/>
      <c r="BJX250" s="1566"/>
      <c r="BJY250" s="1566"/>
      <c r="BJZ250" s="1566"/>
      <c r="BKA250" s="1566"/>
      <c r="BKB250" s="1566"/>
      <c r="BKC250" s="1566"/>
      <c r="BKD250" s="1566"/>
      <c r="BKE250" s="1566"/>
      <c r="BKF250" s="1566"/>
      <c r="BKG250" s="1566"/>
      <c r="BKH250" s="1566"/>
      <c r="BKI250" s="1566"/>
      <c r="BKJ250" s="1566"/>
      <c r="BKK250" s="1566"/>
      <c r="BKL250" s="1566"/>
      <c r="BKM250" s="1566"/>
      <c r="BKN250" s="1566"/>
      <c r="BKO250" s="1566"/>
      <c r="BKP250" s="1566"/>
      <c r="BKQ250" s="1566"/>
      <c r="BKR250" s="1566"/>
      <c r="BKS250" s="1566"/>
      <c r="BKT250" s="1566"/>
      <c r="BKU250" s="1566"/>
      <c r="BKV250" s="1566"/>
      <c r="BKW250" s="1566"/>
      <c r="BKX250" s="1566"/>
      <c r="BKY250" s="1566"/>
      <c r="BKZ250" s="1566"/>
      <c r="BLA250" s="1566"/>
      <c r="BLB250" s="1566"/>
      <c r="BLC250" s="1566"/>
      <c r="BLD250" s="1566"/>
      <c r="BLE250" s="1566"/>
      <c r="BLF250" s="1566"/>
      <c r="BLG250" s="1566"/>
      <c r="BLH250" s="1566"/>
      <c r="BLI250" s="1566"/>
      <c r="BLJ250" s="1566"/>
      <c r="BLK250" s="1566"/>
      <c r="BLL250" s="1566"/>
      <c r="BLM250" s="1566"/>
      <c r="BLN250" s="1566"/>
      <c r="BLO250" s="1566"/>
      <c r="BLP250" s="1566"/>
      <c r="BLQ250" s="1566"/>
      <c r="BLR250" s="1566"/>
      <c r="BLS250" s="1566"/>
      <c r="BLT250" s="1566"/>
      <c r="BLU250" s="1566"/>
      <c r="BLV250" s="1566"/>
      <c r="BLW250" s="1566"/>
      <c r="BLX250" s="1566"/>
      <c r="BLY250" s="1566"/>
      <c r="BLZ250" s="1566"/>
      <c r="BMA250" s="1566"/>
      <c r="BMB250" s="1566"/>
      <c r="BMC250" s="1566"/>
      <c r="BMD250" s="1566"/>
      <c r="BME250" s="1566"/>
      <c r="BMF250" s="1566"/>
      <c r="BMG250" s="1566"/>
      <c r="BMH250" s="1566"/>
      <c r="BMI250" s="1566"/>
      <c r="BMJ250" s="1566"/>
      <c r="BMK250" s="1566"/>
      <c r="BML250" s="1566"/>
      <c r="BMM250" s="1566"/>
      <c r="BMN250" s="1566"/>
      <c r="BMO250" s="1566"/>
      <c r="BMP250" s="1566"/>
      <c r="BMQ250" s="1566"/>
      <c r="BMR250" s="1566"/>
      <c r="BMS250" s="1566"/>
      <c r="BMT250" s="1566"/>
      <c r="BMU250" s="1566"/>
      <c r="BMV250" s="1566"/>
      <c r="BMW250" s="1566"/>
      <c r="BMX250" s="1566"/>
      <c r="BMY250" s="1566"/>
      <c r="BMZ250" s="1566"/>
      <c r="BNA250" s="1566"/>
      <c r="BNB250" s="1566"/>
      <c r="BNC250" s="1566"/>
      <c r="BND250" s="1566"/>
      <c r="BNE250" s="1566"/>
      <c r="BNF250" s="1566"/>
      <c r="BNG250" s="1566"/>
      <c r="BNH250" s="1566"/>
      <c r="BNI250" s="1566"/>
      <c r="BNJ250" s="1566"/>
      <c r="BNK250" s="1566"/>
      <c r="BNL250" s="1566"/>
      <c r="BNM250" s="1566"/>
      <c r="BNN250" s="1566"/>
      <c r="BNO250" s="1566"/>
      <c r="BNP250" s="1566"/>
      <c r="BNQ250" s="1566"/>
      <c r="BNR250" s="1566"/>
      <c r="BNS250" s="1566"/>
      <c r="BNT250" s="1566"/>
      <c r="BNU250" s="1566"/>
      <c r="BNV250" s="1566"/>
      <c r="BNW250" s="1566"/>
      <c r="BNX250" s="1566"/>
      <c r="BNY250" s="1566"/>
      <c r="BNZ250" s="1566"/>
      <c r="BOA250" s="1566"/>
      <c r="BOB250" s="1566"/>
      <c r="BOC250" s="1566"/>
      <c r="BOD250" s="1566"/>
      <c r="BOE250" s="1566"/>
      <c r="BOF250" s="1566"/>
      <c r="BOG250" s="1566"/>
      <c r="BOH250" s="1566"/>
      <c r="BOI250" s="1566"/>
      <c r="BOJ250" s="1566"/>
      <c r="BOK250" s="1566"/>
      <c r="BOL250" s="1566"/>
      <c r="BOM250" s="1566"/>
      <c r="BON250" s="1566"/>
      <c r="BOO250" s="1566"/>
      <c r="BOP250" s="1566"/>
      <c r="BOQ250" s="1566"/>
      <c r="BOR250" s="1566"/>
      <c r="BOS250" s="1566"/>
      <c r="BOT250" s="1566"/>
      <c r="BOU250" s="1566"/>
      <c r="BOV250" s="1566"/>
      <c r="BOW250" s="1566"/>
      <c r="BOX250" s="1566"/>
      <c r="BOY250" s="1566"/>
      <c r="BOZ250" s="1566"/>
      <c r="BPA250" s="1566"/>
      <c r="BPB250" s="1566"/>
      <c r="BPC250" s="1566"/>
      <c r="BPD250" s="1566"/>
      <c r="BPE250" s="1566"/>
      <c r="BPF250" s="1566"/>
      <c r="BPG250" s="1566"/>
      <c r="BPH250" s="1566"/>
      <c r="BPI250" s="1566"/>
      <c r="BPJ250" s="1566"/>
      <c r="BPK250" s="1566"/>
      <c r="BPL250" s="1566"/>
      <c r="BPM250" s="1566"/>
      <c r="BPN250" s="1566"/>
      <c r="BPO250" s="1566"/>
      <c r="BPP250" s="1566"/>
      <c r="BPQ250" s="1566"/>
      <c r="BPR250" s="1566"/>
      <c r="BPS250" s="1566"/>
      <c r="BPT250" s="1566"/>
      <c r="BPU250" s="1566"/>
      <c r="BPV250" s="1566"/>
      <c r="BPW250" s="1566"/>
      <c r="BPX250" s="1566"/>
      <c r="BPY250" s="1566"/>
      <c r="BPZ250" s="1566"/>
      <c r="BQA250" s="1566"/>
      <c r="BQB250" s="1566"/>
      <c r="BQC250" s="1566"/>
      <c r="BQD250" s="1566"/>
      <c r="BQE250" s="1566"/>
      <c r="BQF250" s="1566"/>
      <c r="BQG250" s="1566"/>
      <c r="BQH250" s="1566"/>
      <c r="BQI250" s="1566"/>
      <c r="BQJ250" s="1566"/>
      <c r="BQK250" s="1566"/>
      <c r="BQL250" s="1566"/>
      <c r="BQM250" s="1566"/>
      <c r="BQN250" s="1566"/>
      <c r="BQO250" s="1566"/>
      <c r="BQP250" s="1566"/>
      <c r="BQQ250" s="1566"/>
      <c r="BQR250" s="1566"/>
      <c r="BQS250" s="1566"/>
      <c r="BQT250" s="1566"/>
      <c r="BQU250" s="1566"/>
      <c r="BQV250" s="1566"/>
      <c r="BQW250" s="1566"/>
      <c r="BQX250" s="1566"/>
      <c r="BQY250" s="1566"/>
      <c r="BQZ250" s="1566"/>
      <c r="BRA250" s="1566"/>
      <c r="BRB250" s="1566"/>
      <c r="BRC250" s="1566"/>
      <c r="BRD250" s="1566"/>
      <c r="BRE250" s="1566"/>
      <c r="BRF250" s="1566"/>
      <c r="BRG250" s="1566"/>
      <c r="BRH250" s="1566"/>
      <c r="BRI250" s="1566"/>
      <c r="BRJ250" s="1566"/>
      <c r="BRK250" s="1566"/>
      <c r="BRL250" s="1566"/>
      <c r="BRM250" s="1566"/>
      <c r="BRN250" s="1566"/>
      <c r="BRO250" s="1566"/>
      <c r="BRP250" s="1566"/>
      <c r="BRQ250" s="1566"/>
      <c r="BRR250" s="1566"/>
      <c r="BRS250" s="1566"/>
      <c r="BRT250" s="1566"/>
      <c r="BRU250" s="1566"/>
      <c r="BRV250" s="1566"/>
      <c r="BRW250" s="1566"/>
      <c r="BRX250" s="1566"/>
      <c r="BRY250" s="1566"/>
      <c r="BRZ250" s="1566"/>
      <c r="BSA250" s="1566"/>
      <c r="BSB250" s="1566"/>
      <c r="BSC250" s="1566"/>
      <c r="BSD250" s="1566"/>
      <c r="BSE250" s="1566"/>
      <c r="BSF250" s="1566"/>
      <c r="BSG250" s="1566"/>
      <c r="BSH250" s="1566"/>
      <c r="BSI250" s="1566"/>
      <c r="BSJ250" s="1566"/>
      <c r="BSK250" s="1566"/>
      <c r="BSL250" s="1566"/>
      <c r="BSM250" s="1566"/>
      <c r="BSN250" s="1566"/>
      <c r="BSO250" s="1566"/>
      <c r="BSP250" s="1566"/>
      <c r="BSQ250" s="1566"/>
      <c r="BSR250" s="1566"/>
      <c r="BSS250" s="1566"/>
      <c r="BST250" s="1566"/>
      <c r="BSU250" s="1566"/>
      <c r="BSV250" s="1566"/>
      <c r="BSW250" s="1566"/>
      <c r="BSX250" s="1566"/>
      <c r="BSY250" s="1566"/>
      <c r="BSZ250" s="1566"/>
      <c r="BTA250" s="1566"/>
      <c r="BTB250" s="1566"/>
      <c r="BTC250" s="1566"/>
      <c r="BTD250" s="1566"/>
      <c r="BTE250" s="1566"/>
      <c r="BTF250" s="1566"/>
      <c r="BTG250" s="1566"/>
      <c r="BTH250" s="1566"/>
      <c r="BTI250" s="1566"/>
      <c r="BTJ250" s="1566"/>
      <c r="BTK250" s="1566"/>
      <c r="BTL250" s="1566"/>
      <c r="BTM250" s="1566"/>
      <c r="BTN250" s="1566"/>
      <c r="BTO250" s="1566"/>
      <c r="BTP250" s="1566"/>
      <c r="BTQ250" s="1566"/>
      <c r="BTR250" s="1566"/>
      <c r="BTS250" s="1566"/>
      <c r="BTT250" s="1566"/>
      <c r="BTU250" s="1566"/>
      <c r="BTV250" s="1566"/>
      <c r="BTW250" s="1566"/>
      <c r="BTX250" s="1566"/>
      <c r="BTY250" s="1566"/>
      <c r="BTZ250" s="1566"/>
      <c r="BUA250" s="1566"/>
      <c r="BUB250" s="1566"/>
      <c r="BUC250" s="1566"/>
      <c r="BUD250" s="1566"/>
      <c r="BUE250" s="1566"/>
      <c r="BUF250" s="1566"/>
      <c r="BUG250" s="1566"/>
      <c r="BUH250" s="1566"/>
      <c r="BUI250" s="1566"/>
      <c r="BUJ250" s="1566"/>
      <c r="BUK250" s="1566"/>
      <c r="BUL250" s="1566"/>
      <c r="BUM250" s="1566"/>
      <c r="BUN250" s="1566"/>
      <c r="BUO250" s="1566"/>
      <c r="BUP250" s="1566"/>
      <c r="BUQ250" s="1566"/>
      <c r="BUR250" s="1566"/>
      <c r="BUS250" s="1566"/>
      <c r="BUT250" s="1566"/>
      <c r="BUU250" s="1566"/>
      <c r="BUV250" s="1566"/>
      <c r="BUW250" s="1566"/>
      <c r="BUX250" s="1566"/>
      <c r="BUY250" s="1566"/>
      <c r="BUZ250" s="1566"/>
      <c r="BVA250" s="1566"/>
      <c r="BVB250" s="1566"/>
      <c r="BVC250" s="1566"/>
      <c r="BVD250" s="1566"/>
      <c r="BVE250" s="1566"/>
      <c r="BVF250" s="1566"/>
      <c r="BVG250" s="1566"/>
      <c r="BVH250" s="1566"/>
      <c r="BVI250" s="1566"/>
      <c r="BVJ250" s="1566"/>
      <c r="BVK250" s="1566"/>
      <c r="BVL250" s="1566"/>
      <c r="BVM250" s="1566"/>
      <c r="BVN250" s="1566"/>
      <c r="BVO250" s="1566"/>
      <c r="BVP250" s="1566"/>
      <c r="BVQ250" s="1566"/>
      <c r="BVR250" s="1566"/>
      <c r="BVS250" s="1566"/>
      <c r="BVT250" s="1566"/>
      <c r="BVU250" s="1566"/>
      <c r="BVV250" s="1566"/>
      <c r="BVW250" s="1566"/>
      <c r="BVX250" s="1566"/>
      <c r="BVY250" s="1566"/>
      <c r="BVZ250" s="1566"/>
      <c r="BWA250" s="1566"/>
      <c r="BWB250" s="1566"/>
      <c r="BWC250" s="1566"/>
      <c r="BWD250" s="1566"/>
      <c r="BWE250" s="1566"/>
      <c r="BWF250" s="1566"/>
      <c r="BWG250" s="1566"/>
      <c r="BWH250" s="1566"/>
      <c r="BWI250" s="1566"/>
      <c r="BWJ250" s="1566"/>
      <c r="BWK250" s="1566"/>
      <c r="BWL250" s="1566"/>
      <c r="BWM250" s="1566"/>
      <c r="BWN250" s="1566"/>
      <c r="BWO250" s="1566"/>
      <c r="BWP250" s="1566"/>
      <c r="BWQ250" s="1566"/>
      <c r="BWR250" s="1566"/>
      <c r="BWS250" s="1566"/>
      <c r="BWT250" s="1566"/>
      <c r="BWU250" s="1566"/>
      <c r="BWV250" s="1566"/>
      <c r="BWW250" s="1566"/>
      <c r="BWX250" s="1566"/>
      <c r="BWY250" s="1566"/>
      <c r="BWZ250" s="1566"/>
      <c r="BXA250" s="1566"/>
      <c r="BXB250" s="1566"/>
      <c r="BXC250" s="1566"/>
      <c r="BXD250" s="1566"/>
      <c r="BXE250" s="1566"/>
      <c r="BXF250" s="1566"/>
      <c r="BXG250" s="1566"/>
      <c r="BXH250" s="1566"/>
      <c r="BXI250" s="1566"/>
      <c r="BXJ250" s="1566"/>
      <c r="BXK250" s="1566"/>
      <c r="BXL250" s="1566"/>
      <c r="BXM250" s="1566"/>
      <c r="BXN250" s="1566"/>
      <c r="BXO250" s="1566"/>
      <c r="BXP250" s="1566"/>
      <c r="BXQ250" s="1566"/>
      <c r="BXR250" s="1566"/>
      <c r="BXS250" s="1566"/>
      <c r="BXT250" s="1566"/>
      <c r="BXU250" s="1566"/>
      <c r="BXV250" s="1566"/>
      <c r="BXW250" s="1566"/>
      <c r="BXX250" s="1566"/>
      <c r="BXY250" s="1566"/>
      <c r="BXZ250" s="1566"/>
      <c r="BYA250" s="1566"/>
      <c r="BYB250" s="1566"/>
      <c r="BYC250" s="1566"/>
      <c r="BYD250" s="1566"/>
      <c r="BYE250" s="1566"/>
      <c r="BYF250" s="1566"/>
      <c r="BYG250" s="1566"/>
      <c r="BYH250" s="1566"/>
      <c r="BYI250" s="1566"/>
      <c r="BYJ250" s="1566"/>
      <c r="BYK250" s="1566"/>
      <c r="BYL250" s="1566"/>
      <c r="BYM250" s="1566"/>
      <c r="BYN250" s="1566"/>
      <c r="BYO250" s="1566"/>
      <c r="BYP250" s="1566"/>
      <c r="BYQ250" s="1566"/>
      <c r="BYR250" s="1566"/>
      <c r="BYS250" s="1566"/>
      <c r="BYT250" s="1566"/>
      <c r="BYU250" s="1566"/>
      <c r="BYV250" s="1566"/>
      <c r="BYW250" s="1566"/>
      <c r="BYX250" s="1566"/>
      <c r="BYY250" s="1566"/>
      <c r="BYZ250" s="1566"/>
      <c r="BZA250" s="1566"/>
      <c r="BZB250" s="1566"/>
      <c r="BZC250" s="1566"/>
      <c r="BZD250" s="1566"/>
      <c r="BZE250" s="1566"/>
      <c r="BZF250" s="1566"/>
      <c r="BZG250" s="1566"/>
      <c r="BZH250" s="1566"/>
      <c r="BZI250" s="1566"/>
      <c r="BZJ250" s="1566"/>
      <c r="BZK250" s="1566"/>
      <c r="BZL250" s="1566"/>
      <c r="BZM250" s="1566"/>
      <c r="BZN250" s="1566"/>
      <c r="BZO250" s="1566"/>
      <c r="BZP250" s="1566"/>
      <c r="BZQ250" s="1566"/>
      <c r="BZR250" s="1566"/>
      <c r="BZS250" s="1566"/>
      <c r="BZT250" s="1566"/>
      <c r="BZU250" s="1566"/>
      <c r="BZV250" s="1566"/>
      <c r="BZW250" s="1566"/>
      <c r="BZX250" s="1566"/>
      <c r="BZY250" s="1566"/>
      <c r="BZZ250" s="1566"/>
      <c r="CAA250" s="1566"/>
      <c r="CAB250" s="1566"/>
      <c r="CAC250" s="1566"/>
      <c r="CAD250" s="1566"/>
      <c r="CAE250" s="1566"/>
      <c r="CAF250" s="1566"/>
      <c r="CAG250" s="1566"/>
      <c r="CAH250" s="1566"/>
      <c r="CAI250" s="1566"/>
      <c r="CAJ250" s="1566"/>
      <c r="CAK250" s="1566"/>
      <c r="CAL250" s="1566"/>
      <c r="CAM250" s="1566"/>
      <c r="CAN250" s="1566"/>
      <c r="CAO250" s="1566"/>
      <c r="CAP250" s="1566"/>
      <c r="CAQ250" s="1566"/>
      <c r="CAR250" s="1566"/>
      <c r="CAS250" s="1566"/>
      <c r="CAT250" s="1566"/>
      <c r="CAU250" s="1566"/>
      <c r="CAV250" s="1566"/>
      <c r="CAW250" s="1566"/>
      <c r="CAX250" s="1566"/>
      <c r="CAY250" s="1566"/>
      <c r="CAZ250" s="1566"/>
      <c r="CBA250" s="1566"/>
      <c r="CBB250" s="1566"/>
      <c r="CBC250" s="1566"/>
      <c r="CBD250" s="1566"/>
      <c r="CBE250" s="1566"/>
      <c r="CBF250" s="1566"/>
      <c r="CBG250" s="1566"/>
      <c r="CBH250" s="1566"/>
      <c r="CBI250" s="1566"/>
      <c r="CBJ250" s="1566"/>
      <c r="CBK250" s="1566"/>
      <c r="CBL250" s="1566"/>
      <c r="CBM250" s="1566"/>
      <c r="CBN250" s="1566"/>
      <c r="CBO250" s="1566"/>
      <c r="CBP250" s="1566"/>
      <c r="CBQ250" s="1566"/>
      <c r="CBR250" s="1566"/>
      <c r="CBS250" s="1566"/>
      <c r="CBT250" s="1566"/>
      <c r="CBU250" s="1566"/>
      <c r="CBV250" s="1566"/>
      <c r="CBW250" s="1566"/>
      <c r="CBX250" s="1566"/>
      <c r="CBY250" s="1566"/>
      <c r="CBZ250" s="1566"/>
      <c r="CCA250" s="1566"/>
      <c r="CCB250" s="1566"/>
      <c r="CCC250" s="1566"/>
      <c r="CCD250" s="1566"/>
      <c r="CCE250" s="1566"/>
      <c r="CCF250" s="1566"/>
      <c r="CCG250" s="1566"/>
      <c r="CCH250" s="1566"/>
      <c r="CCI250" s="1566"/>
      <c r="CCJ250" s="1566"/>
      <c r="CCK250" s="1566"/>
      <c r="CCL250" s="1566"/>
      <c r="CCM250" s="1566"/>
      <c r="CCN250" s="1566"/>
      <c r="CCO250" s="1566"/>
      <c r="CCP250" s="1566"/>
      <c r="CCQ250" s="1566"/>
      <c r="CCR250" s="1566"/>
      <c r="CCS250" s="1566"/>
      <c r="CCT250" s="1566"/>
      <c r="CCU250" s="1566"/>
      <c r="CCV250" s="1566"/>
      <c r="CCW250" s="1566"/>
      <c r="CCX250" s="1566"/>
      <c r="CCY250" s="1566"/>
      <c r="CCZ250" s="1566"/>
      <c r="CDA250" s="1566"/>
      <c r="CDB250" s="1566"/>
      <c r="CDC250" s="1566"/>
      <c r="CDD250" s="1566"/>
      <c r="CDE250" s="1566"/>
      <c r="CDF250" s="1566"/>
      <c r="CDG250" s="1566"/>
      <c r="CDH250" s="1566"/>
      <c r="CDI250" s="1566"/>
      <c r="CDJ250" s="1566"/>
      <c r="CDK250" s="1566"/>
      <c r="CDL250" s="1566"/>
      <c r="CDM250" s="1566"/>
      <c r="CDN250" s="1566"/>
      <c r="CDO250" s="1566"/>
      <c r="CDP250" s="1566"/>
      <c r="CDQ250" s="1566"/>
      <c r="CDR250" s="1566"/>
      <c r="CDS250" s="1566"/>
      <c r="CDT250" s="1566"/>
      <c r="CDU250" s="1566"/>
      <c r="CDV250" s="1566"/>
      <c r="CDW250" s="1566"/>
      <c r="CDX250" s="1566"/>
      <c r="CDY250" s="1566"/>
      <c r="CDZ250" s="1566"/>
      <c r="CEA250" s="1566"/>
      <c r="CEB250" s="1566"/>
      <c r="CEC250" s="1566"/>
      <c r="CED250" s="1566"/>
      <c r="CEE250" s="1566"/>
      <c r="CEF250" s="1566"/>
      <c r="CEG250" s="1566"/>
      <c r="CEH250" s="1566"/>
      <c r="CEI250" s="1566"/>
      <c r="CEJ250" s="1566"/>
      <c r="CEK250" s="1566"/>
      <c r="CEL250" s="1566"/>
      <c r="CEM250" s="1566"/>
      <c r="CEN250" s="1566"/>
      <c r="CEO250" s="1566"/>
      <c r="CEP250" s="1566"/>
      <c r="CEQ250" s="1566"/>
      <c r="CER250" s="1566"/>
      <c r="CES250" s="1566"/>
      <c r="CET250" s="1566"/>
      <c r="CEU250" s="1566"/>
      <c r="CEV250" s="1566"/>
      <c r="CEW250" s="1566"/>
      <c r="CEX250" s="1566"/>
      <c r="CEY250" s="1566"/>
      <c r="CEZ250" s="1566"/>
      <c r="CFA250" s="1566"/>
      <c r="CFB250" s="1566"/>
      <c r="CFC250" s="1566"/>
      <c r="CFD250" s="1566"/>
      <c r="CFE250" s="1566"/>
      <c r="CFF250" s="1566"/>
      <c r="CFG250" s="1566"/>
      <c r="CFH250" s="1566"/>
      <c r="CFI250" s="1566"/>
      <c r="CFJ250" s="1566"/>
      <c r="CFK250" s="1566"/>
      <c r="CFL250" s="1566"/>
      <c r="CFM250" s="1566"/>
      <c r="CFN250" s="1566"/>
      <c r="CFO250" s="1566"/>
      <c r="CFP250" s="1566"/>
      <c r="CFQ250" s="1566"/>
      <c r="CFR250" s="1566"/>
      <c r="CFS250" s="1566"/>
      <c r="CFT250" s="1566"/>
      <c r="CFU250" s="1566"/>
      <c r="CFV250" s="1566"/>
      <c r="CFW250" s="1566"/>
      <c r="CFX250" s="1566"/>
      <c r="CFY250" s="1566"/>
      <c r="CFZ250" s="1566"/>
      <c r="CGA250" s="1566"/>
      <c r="CGB250" s="1566"/>
      <c r="CGC250" s="1566"/>
      <c r="CGD250" s="1566"/>
      <c r="CGE250" s="1566"/>
      <c r="CGF250" s="1566"/>
      <c r="CGG250" s="1566"/>
      <c r="CGH250" s="1566"/>
      <c r="CGI250" s="1566"/>
      <c r="CGJ250" s="1566"/>
      <c r="CGK250" s="1566"/>
      <c r="CGL250" s="1566"/>
      <c r="CGM250" s="1566"/>
      <c r="CGN250" s="1566"/>
      <c r="CGO250" s="1566"/>
      <c r="CGP250" s="1566"/>
      <c r="CGQ250" s="1566"/>
      <c r="CGR250" s="1566"/>
      <c r="CGS250" s="1566"/>
      <c r="CGT250" s="1566"/>
      <c r="CGU250" s="1566"/>
      <c r="CGV250" s="1566"/>
      <c r="CGW250" s="1566"/>
      <c r="CGX250" s="1566"/>
      <c r="CGY250" s="1566"/>
      <c r="CGZ250" s="1566"/>
      <c r="CHA250" s="1566"/>
      <c r="CHB250" s="1566"/>
      <c r="CHC250" s="1566"/>
      <c r="CHD250" s="1566"/>
      <c r="CHE250" s="1566"/>
      <c r="CHF250" s="1566"/>
      <c r="CHG250" s="1566"/>
      <c r="CHH250" s="1566"/>
      <c r="CHI250" s="1566"/>
      <c r="CHJ250" s="1566"/>
      <c r="CHK250" s="1566"/>
      <c r="CHL250" s="1566"/>
      <c r="CHM250" s="1566"/>
      <c r="CHN250" s="1566"/>
      <c r="CHO250" s="1566"/>
      <c r="CHP250" s="1566"/>
      <c r="CHQ250" s="1566"/>
      <c r="CHR250" s="1566"/>
      <c r="CHS250" s="1566"/>
      <c r="CHT250" s="1566"/>
      <c r="CHU250" s="1566"/>
      <c r="CHV250" s="1566"/>
      <c r="CHW250" s="1566"/>
      <c r="CHX250" s="1566"/>
      <c r="CHY250" s="1566"/>
      <c r="CHZ250" s="1566"/>
      <c r="CIA250" s="1566"/>
      <c r="CIB250" s="1566"/>
      <c r="CIC250" s="1566"/>
      <c r="CID250" s="1566"/>
      <c r="CIE250" s="1566"/>
      <c r="CIF250" s="1566"/>
      <c r="CIG250" s="1566"/>
      <c r="CIH250" s="1566"/>
      <c r="CII250" s="1566"/>
      <c r="CIJ250" s="1566"/>
      <c r="CIK250" s="1566"/>
      <c r="CIL250" s="1566"/>
      <c r="CIM250" s="1566"/>
      <c r="CIN250" s="1566"/>
      <c r="CIO250" s="1566"/>
      <c r="CIP250" s="1566"/>
      <c r="CIQ250" s="1566"/>
      <c r="CIR250" s="1566"/>
      <c r="CIS250" s="1566"/>
      <c r="CIT250" s="1566"/>
      <c r="CIU250" s="1566"/>
      <c r="CIV250" s="1566"/>
      <c r="CIW250" s="1566"/>
      <c r="CIX250" s="1566"/>
      <c r="CIY250" s="1566"/>
      <c r="CIZ250" s="1566"/>
      <c r="CJA250" s="1566"/>
      <c r="CJB250" s="1566"/>
      <c r="CJC250" s="1566"/>
      <c r="CJD250" s="1566"/>
      <c r="CJE250" s="1566"/>
      <c r="CJF250" s="1566"/>
      <c r="CJG250" s="1566"/>
      <c r="CJH250" s="1566"/>
      <c r="CJI250" s="1566"/>
      <c r="CJJ250" s="1566"/>
      <c r="CJK250" s="1566"/>
      <c r="CJL250" s="1566"/>
      <c r="CJM250" s="1566"/>
      <c r="CJN250" s="1566"/>
      <c r="CJO250" s="1566"/>
      <c r="CJP250" s="1566"/>
      <c r="CJQ250" s="1566"/>
      <c r="CJR250" s="1566"/>
      <c r="CJS250" s="1566"/>
      <c r="CJT250" s="1566"/>
      <c r="CJU250" s="1566"/>
      <c r="CJV250" s="1566"/>
      <c r="CJW250" s="1566"/>
      <c r="CJX250" s="1566"/>
      <c r="CJY250" s="1566"/>
      <c r="CJZ250" s="1566"/>
      <c r="CKA250" s="1566"/>
      <c r="CKB250" s="1566"/>
      <c r="CKC250" s="1566"/>
      <c r="CKD250" s="1566"/>
      <c r="CKE250" s="1566"/>
      <c r="CKF250" s="1566"/>
      <c r="CKG250" s="1566"/>
      <c r="CKH250" s="1566"/>
      <c r="CKI250" s="1566"/>
      <c r="CKJ250" s="1566"/>
      <c r="CKK250" s="1566"/>
      <c r="CKL250" s="1566"/>
      <c r="CKM250" s="1566"/>
      <c r="CKN250" s="1566"/>
      <c r="CKO250" s="1566"/>
      <c r="CKP250" s="1566"/>
      <c r="CKQ250" s="1566"/>
      <c r="CKR250" s="1566"/>
      <c r="CKS250" s="1566"/>
      <c r="CKT250" s="1566"/>
      <c r="CKU250" s="1566"/>
      <c r="CKV250" s="1566"/>
      <c r="CKW250" s="1566"/>
      <c r="CKX250" s="1566"/>
      <c r="CKY250" s="1566"/>
      <c r="CKZ250" s="1566"/>
      <c r="CLA250" s="1566"/>
      <c r="CLB250" s="1566"/>
      <c r="CLC250" s="1566"/>
      <c r="CLD250" s="1566"/>
      <c r="CLE250" s="1566"/>
      <c r="CLF250" s="1566"/>
      <c r="CLG250" s="1566"/>
      <c r="CLH250" s="1566"/>
      <c r="CLI250" s="1566"/>
      <c r="CLJ250" s="1566"/>
      <c r="CLK250" s="1566"/>
      <c r="CLL250" s="1566"/>
      <c r="CLM250" s="1566"/>
      <c r="CLN250" s="1566"/>
      <c r="CLO250" s="1566"/>
      <c r="CLP250" s="1566"/>
      <c r="CLQ250" s="1566"/>
      <c r="CLR250" s="1566"/>
      <c r="CLS250" s="1566"/>
      <c r="CLT250" s="1566"/>
      <c r="CLU250" s="1566"/>
      <c r="CLV250" s="1566"/>
      <c r="CLW250" s="1566"/>
      <c r="CLX250" s="1566"/>
      <c r="CLY250" s="1566"/>
      <c r="CLZ250" s="1566"/>
      <c r="CMA250" s="1566"/>
      <c r="CMB250" s="1566"/>
      <c r="CMC250" s="1566"/>
      <c r="CMD250" s="1566"/>
      <c r="CME250" s="1566"/>
      <c r="CMF250" s="1566"/>
      <c r="CMG250" s="1566"/>
      <c r="CMH250" s="1566"/>
      <c r="CMI250" s="1566"/>
      <c r="CMJ250" s="1566"/>
      <c r="CMK250" s="1566"/>
      <c r="CML250" s="1566"/>
      <c r="CMM250" s="1566"/>
      <c r="CMN250" s="1566"/>
      <c r="CMO250" s="1566"/>
      <c r="CMP250" s="1566"/>
      <c r="CMQ250" s="1566"/>
      <c r="CMR250" s="1566"/>
      <c r="CMS250" s="1566"/>
      <c r="CMT250" s="1566"/>
      <c r="CMU250" s="1566"/>
      <c r="CMV250" s="1566"/>
      <c r="CMW250" s="1566"/>
      <c r="CMX250" s="1566"/>
      <c r="CMY250" s="1566"/>
      <c r="CMZ250" s="1566"/>
      <c r="CNA250" s="1566"/>
      <c r="CNB250" s="1566"/>
      <c r="CNC250" s="1566"/>
      <c r="CND250" s="1566"/>
      <c r="CNE250" s="1566"/>
      <c r="CNF250" s="1566"/>
      <c r="CNG250" s="1566"/>
      <c r="CNH250" s="1566"/>
      <c r="CNI250" s="1566"/>
      <c r="CNJ250" s="1566"/>
      <c r="CNK250" s="1566"/>
      <c r="CNL250" s="1566"/>
      <c r="CNM250" s="1566"/>
      <c r="CNN250" s="1566"/>
      <c r="CNO250" s="1566"/>
      <c r="CNP250" s="1566"/>
      <c r="CNQ250" s="1566"/>
      <c r="CNR250" s="1566"/>
      <c r="CNS250" s="1566"/>
      <c r="CNT250" s="1566"/>
      <c r="CNU250" s="1566"/>
      <c r="CNV250" s="1566"/>
      <c r="CNW250" s="1566"/>
      <c r="CNX250" s="1566"/>
      <c r="CNY250" s="1566"/>
      <c r="CNZ250" s="1566"/>
      <c r="COA250" s="1566"/>
      <c r="COB250" s="1566"/>
      <c r="COC250" s="1566"/>
      <c r="COD250" s="1566"/>
      <c r="COE250" s="1566"/>
      <c r="COF250" s="1566"/>
      <c r="COG250" s="1566"/>
      <c r="COH250" s="1566"/>
      <c r="COI250" s="1566"/>
      <c r="COJ250" s="1566"/>
      <c r="COK250" s="1566"/>
      <c r="COL250" s="1566"/>
      <c r="COM250" s="1566"/>
      <c r="CON250" s="1566"/>
      <c r="COO250" s="1566"/>
      <c r="COP250" s="1566"/>
      <c r="COQ250" s="1566"/>
      <c r="COR250" s="1566"/>
      <c r="COS250" s="1566"/>
      <c r="COT250" s="1566"/>
      <c r="COU250" s="1566"/>
      <c r="COV250" s="1566"/>
      <c r="COW250" s="1566"/>
      <c r="COX250" s="1566"/>
      <c r="COY250" s="1566"/>
      <c r="COZ250" s="1566"/>
      <c r="CPA250" s="1566"/>
      <c r="CPB250" s="1566"/>
      <c r="CPC250" s="1566"/>
      <c r="CPD250" s="1566"/>
      <c r="CPE250" s="1566"/>
      <c r="CPF250" s="1566"/>
      <c r="CPG250" s="1566"/>
      <c r="CPH250" s="1566"/>
      <c r="CPI250" s="1566"/>
      <c r="CPJ250" s="1566"/>
      <c r="CPK250" s="1566"/>
      <c r="CPL250" s="1566"/>
      <c r="CPM250" s="1566"/>
      <c r="CPN250" s="1566"/>
      <c r="CPO250" s="1566"/>
      <c r="CPP250" s="1566"/>
      <c r="CPQ250" s="1566"/>
      <c r="CPR250" s="1566"/>
      <c r="CPS250" s="1566"/>
      <c r="CPT250" s="1566"/>
      <c r="CPU250" s="1566"/>
      <c r="CPV250" s="1566"/>
      <c r="CPW250" s="1566"/>
      <c r="CPX250" s="1566"/>
      <c r="CPY250" s="1566"/>
      <c r="CPZ250" s="1566"/>
      <c r="CQA250" s="1566"/>
      <c r="CQB250" s="1566"/>
      <c r="CQC250" s="1566"/>
      <c r="CQD250" s="1566"/>
      <c r="CQE250" s="1566"/>
      <c r="CQF250" s="1566"/>
      <c r="CQG250" s="1566"/>
      <c r="CQH250" s="1566"/>
      <c r="CQI250" s="1566"/>
      <c r="CQJ250" s="1566"/>
      <c r="CQK250" s="1566"/>
      <c r="CQL250" s="1566"/>
      <c r="CQM250" s="1566"/>
      <c r="CQN250" s="1566"/>
      <c r="CQO250" s="1566"/>
      <c r="CQP250" s="1566"/>
      <c r="CQQ250" s="1566"/>
      <c r="CQR250" s="1566"/>
      <c r="CQS250" s="1566"/>
      <c r="CQT250" s="1566"/>
      <c r="CQU250" s="1566"/>
      <c r="CQV250" s="1566"/>
      <c r="CQW250" s="1566"/>
      <c r="CQX250" s="1566"/>
      <c r="CQY250" s="1566"/>
      <c r="CQZ250" s="1566"/>
      <c r="CRA250" s="1566"/>
      <c r="CRB250" s="1566"/>
      <c r="CRC250" s="1566"/>
      <c r="CRD250" s="1566"/>
      <c r="CRE250" s="1566"/>
      <c r="CRF250" s="1566"/>
      <c r="CRG250" s="1566"/>
      <c r="CRH250" s="1566"/>
      <c r="CRI250" s="1566"/>
      <c r="CRJ250" s="1566"/>
      <c r="CRK250" s="1566"/>
      <c r="CRL250" s="1566"/>
      <c r="CRM250" s="1566"/>
      <c r="CRN250" s="1566"/>
      <c r="CRO250" s="1566"/>
      <c r="CRP250" s="1566"/>
      <c r="CRQ250" s="1566"/>
      <c r="CRR250" s="1566"/>
      <c r="CRS250" s="1566"/>
      <c r="CRT250" s="1566"/>
      <c r="CRU250" s="1566"/>
      <c r="CRV250" s="1566"/>
      <c r="CRW250" s="1566"/>
      <c r="CRX250" s="1566"/>
      <c r="CRY250" s="1566"/>
      <c r="CRZ250" s="1566"/>
      <c r="CSA250" s="1566"/>
      <c r="CSB250" s="1566"/>
      <c r="CSC250" s="1566"/>
      <c r="CSD250" s="1566"/>
      <c r="CSE250" s="1566"/>
      <c r="CSF250" s="1566"/>
      <c r="CSG250" s="1566"/>
      <c r="CSH250" s="1566"/>
      <c r="CSI250" s="1566"/>
      <c r="CSJ250" s="1566"/>
      <c r="CSK250" s="1566"/>
      <c r="CSL250" s="1566"/>
      <c r="CSM250" s="1566"/>
      <c r="CSN250" s="1566"/>
      <c r="CSO250" s="1566"/>
      <c r="CSP250" s="1566"/>
      <c r="CSQ250" s="1566"/>
      <c r="CSR250" s="1566"/>
      <c r="CSS250" s="1566"/>
      <c r="CST250" s="1566"/>
      <c r="CSU250" s="1566"/>
      <c r="CSV250" s="1566"/>
      <c r="CSW250" s="1566"/>
      <c r="CSX250" s="1566"/>
      <c r="CSY250" s="1566"/>
      <c r="CSZ250" s="1566"/>
      <c r="CTA250" s="1566"/>
      <c r="CTB250" s="1566"/>
      <c r="CTC250" s="1566"/>
      <c r="CTD250" s="1566"/>
      <c r="CTE250" s="1566"/>
      <c r="CTF250" s="1566"/>
      <c r="CTG250" s="1566"/>
      <c r="CTH250" s="1566"/>
      <c r="CTI250" s="1566"/>
      <c r="CTJ250" s="1566"/>
      <c r="CTK250" s="1566"/>
      <c r="CTL250" s="1566"/>
      <c r="CTM250" s="1566"/>
      <c r="CTN250" s="1566"/>
      <c r="CTO250" s="1566"/>
      <c r="CTP250" s="1566"/>
      <c r="CTQ250" s="1566"/>
      <c r="CTR250" s="1566"/>
      <c r="CTS250" s="1566"/>
      <c r="CTT250" s="1566"/>
      <c r="CTU250" s="1566"/>
      <c r="CTV250" s="1566"/>
      <c r="CTW250" s="1566"/>
      <c r="CTX250" s="1566"/>
      <c r="CTY250" s="1566"/>
      <c r="CTZ250" s="1566"/>
      <c r="CUA250" s="1566"/>
      <c r="CUB250" s="1566"/>
      <c r="CUC250" s="1566"/>
      <c r="CUD250" s="1566"/>
      <c r="CUE250" s="1566"/>
      <c r="CUF250" s="1566"/>
      <c r="CUG250" s="1566"/>
      <c r="CUH250" s="1566"/>
      <c r="CUI250" s="1566"/>
      <c r="CUJ250" s="1566"/>
      <c r="CUK250" s="1566"/>
      <c r="CUL250" s="1566"/>
      <c r="CUM250" s="1566"/>
      <c r="CUN250" s="1566"/>
      <c r="CUO250" s="1566"/>
      <c r="CUP250" s="1566"/>
      <c r="CUQ250" s="1566"/>
      <c r="CUR250" s="1566"/>
      <c r="CUS250" s="1566"/>
      <c r="CUT250" s="1566"/>
      <c r="CUU250" s="1566"/>
      <c r="CUV250" s="1566"/>
      <c r="CUW250" s="1566"/>
      <c r="CUX250" s="1566"/>
      <c r="CUY250" s="1566"/>
      <c r="CUZ250" s="1566"/>
      <c r="CVA250" s="1566"/>
      <c r="CVB250" s="1566"/>
      <c r="CVC250" s="1566"/>
      <c r="CVD250" s="1566"/>
      <c r="CVE250" s="1566"/>
      <c r="CVF250" s="1566"/>
      <c r="CVG250" s="1566"/>
      <c r="CVH250" s="1566"/>
      <c r="CVI250" s="1566"/>
      <c r="CVJ250" s="1566"/>
      <c r="CVK250" s="1566"/>
      <c r="CVL250" s="1566"/>
      <c r="CVM250" s="1566"/>
      <c r="CVN250" s="1566"/>
      <c r="CVO250" s="1566"/>
      <c r="CVP250" s="1566"/>
      <c r="CVQ250" s="1566"/>
      <c r="CVR250" s="1566"/>
      <c r="CVS250" s="1566"/>
      <c r="CVT250" s="1566"/>
      <c r="CVU250" s="1566"/>
      <c r="CVV250" s="1566"/>
      <c r="CVW250" s="1566"/>
      <c r="CVX250" s="1566"/>
      <c r="CVY250" s="1566"/>
      <c r="CVZ250" s="1566"/>
      <c r="CWA250" s="1566"/>
      <c r="CWB250" s="1566"/>
      <c r="CWC250" s="1566"/>
      <c r="CWD250" s="1566"/>
      <c r="CWE250" s="1566"/>
      <c r="CWF250" s="1566"/>
      <c r="CWG250" s="1566"/>
      <c r="CWH250" s="1566"/>
      <c r="CWI250" s="1566"/>
      <c r="CWJ250" s="1566"/>
      <c r="CWK250" s="1566"/>
      <c r="CWL250" s="1566"/>
      <c r="CWM250" s="1566"/>
      <c r="CWN250" s="1566"/>
      <c r="CWO250" s="1566"/>
      <c r="CWP250" s="1566"/>
      <c r="CWQ250" s="1566"/>
      <c r="CWR250" s="1566"/>
      <c r="CWS250" s="1566"/>
      <c r="CWT250" s="1566"/>
      <c r="CWU250" s="1566"/>
      <c r="CWV250" s="1566"/>
      <c r="CWW250" s="1566"/>
      <c r="CWX250" s="1566"/>
      <c r="CWY250" s="1566"/>
      <c r="CWZ250" s="1566"/>
      <c r="CXA250" s="1566"/>
      <c r="CXB250" s="1566"/>
      <c r="CXC250" s="1566"/>
      <c r="CXD250" s="1566"/>
      <c r="CXE250" s="1566"/>
      <c r="CXF250" s="1566"/>
      <c r="CXG250" s="1566"/>
      <c r="CXH250" s="1566"/>
      <c r="CXI250" s="1566"/>
      <c r="CXJ250" s="1566"/>
      <c r="CXK250" s="1566"/>
      <c r="CXL250" s="1566"/>
      <c r="CXM250" s="1566"/>
      <c r="CXN250" s="1566"/>
      <c r="CXO250" s="1566"/>
      <c r="CXP250" s="1566"/>
      <c r="CXQ250" s="1566"/>
      <c r="CXR250" s="1566"/>
      <c r="CXS250" s="1566"/>
      <c r="CXT250" s="1566"/>
      <c r="CXU250" s="1566"/>
      <c r="CXV250" s="1566"/>
      <c r="CXW250" s="1566"/>
      <c r="CXX250" s="1566"/>
      <c r="CXY250" s="1566"/>
      <c r="CXZ250" s="1566"/>
      <c r="CYA250" s="1566"/>
      <c r="CYB250" s="1566"/>
      <c r="CYC250" s="1566"/>
      <c r="CYD250" s="1566"/>
      <c r="CYE250" s="1566"/>
      <c r="CYF250" s="1566"/>
      <c r="CYG250" s="1566"/>
      <c r="CYH250" s="1566"/>
      <c r="CYI250" s="1566"/>
      <c r="CYJ250" s="1566"/>
      <c r="CYK250" s="1566"/>
      <c r="CYL250" s="1566"/>
      <c r="CYM250" s="1566"/>
      <c r="CYN250" s="1566"/>
      <c r="CYO250" s="1566"/>
      <c r="CYP250" s="1566"/>
      <c r="CYQ250" s="1566"/>
      <c r="CYR250" s="1566"/>
      <c r="CYS250" s="1566"/>
      <c r="CYT250" s="1566"/>
      <c r="CYU250" s="1566"/>
      <c r="CYV250" s="1566"/>
      <c r="CYW250" s="1566"/>
      <c r="CYX250" s="1566"/>
      <c r="CYY250" s="1566"/>
      <c r="CYZ250" s="1566"/>
      <c r="CZA250" s="1566"/>
      <c r="CZB250" s="1566"/>
      <c r="CZC250" s="1566"/>
      <c r="CZD250" s="1566"/>
      <c r="CZE250" s="1566"/>
      <c r="CZF250" s="1566"/>
      <c r="CZG250" s="1566"/>
      <c r="CZH250" s="1566"/>
      <c r="CZI250" s="1566"/>
      <c r="CZJ250" s="1566"/>
      <c r="CZK250" s="1566"/>
      <c r="CZL250" s="1566"/>
      <c r="CZM250" s="1566"/>
      <c r="CZN250" s="1566"/>
      <c r="CZO250" s="1566"/>
      <c r="CZP250" s="1566"/>
      <c r="CZQ250" s="1566"/>
      <c r="CZR250" s="1566"/>
      <c r="CZS250" s="1566"/>
      <c r="CZT250" s="1566"/>
      <c r="CZU250" s="1566"/>
      <c r="CZV250" s="1566"/>
      <c r="CZW250" s="1566"/>
      <c r="CZX250" s="1566"/>
      <c r="CZY250" s="1566"/>
      <c r="CZZ250" s="1566"/>
      <c r="DAA250" s="1566"/>
      <c r="DAB250" s="1566"/>
      <c r="DAC250" s="1566"/>
      <c r="DAD250" s="1566"/>
      <c r="DAE250" s="1566"/>
      <c r="DAF250" s="1566"/>
      <c r="DAG250" s="1566"/>
      <c r="DAH250" s="1566"/>
      <c r="DAI250" s="1566"/>
      <c r="DAJ250" s="1566"/>
      <c r="DAK250" s="1566"/>
      <c r="DAL250" s="1566"/>
      <c r="DAM250" s="1566"/>
      <c r="DAN250" s="1566"/>
      <c r="DAO250" s="1566"/>
      <c r="DAP250" s="1566"/>
      <c r="DAQ250" s="1566"/>
      <c r="DAR250" s="1566"/>
      <c r="DAS250" s="1566"/>
      <c r="DAT250" s="1566"/>
      <c r="DAU250" s="1566"/>
      <c r="DAV250" s="1566"/>
      <c r="DAW250" s="1566"/>
      <c r="DAX250" s="1566"/>
      <c r="DAY250" s="1566"/>
      <c r="DAZ250" s="1566"/>
      <c r="DBA250" s="1566"/>
      <c r="DBB250" s="1566"/>
      <c r="DBC250" s="1566"/>
      <c r="DBD250" s="1566"/>
      <c r="DBE250" s="1566"/>
      <c r="DBF250" s="1566"/>
      <c r="DBG250" s="1566"/>
      <c r="DBH250" s="1566"/>
      <c r="DBI250" s="1566"/>
      <c r="DBJ250" s="1566"/>
      <c r="DBK250" s="1566"/>
      <c r="DBL250" s="1566"/>
      <c r="DBM250" s="1566"/>
      <c r="DBN250" s="1566"/>
      <c r="DBO250" s="1566"/>
      <c r="DBP250" s="1566"/>
      <c r="DBQ250" s="1566"/>
      <c r="DBR250" s="1566"/>
      <c r="DBS250" s="1566"/>
      <c r="DBT250" s="1566"/>
      <c r="DBU250" s="1566"/>
      <c r="DBV250" s="1566"/>
      <c r="DBW250" s="1566"/>
      <c r="DBX250" s="1566"/>
      <c r="DBY250" s="1566"/>
      <c r="DBZ250" s="1566"/>
      <c r="DCA250" s="1566"/>
      <c r="DCB250" s="1566"/>
      <c r="DCC250" s="1566"/>
      <c r="DCD250" s="1566"/>
      <c r="DCE250" s="1566"/>
      <c r="DCF250" s="1566"/>
      <c r="DCG250" s="1566"/>
      <c r="DCH250" s="1566"/>
      <c r="DCI250" s="1566"/>
      <c r="DCJ250" s="1566"/>
      <c r="DCK250" s="1566"/>
      <c r="DCL250" s="1566"/>
      <c r="DCM250" s="1566"/>
      <c r="DCN250" s="1566"/>
      <c r="DCO250" s="1566"/>
      <c r="DCP250" s="1566"/>
      <c r="DCQ250" s="1566"/>
      <c r="DCR250" s="1566"/>
      <c r="DCS250" s="1566"/>
      <c r="DCT250" s="1566"/>
      <c r="DCU250" s="1566"/>
      <c r="DCV250" s="1566"/>
      <c r="DCW250" s="1566"/>
      <c r="DCX250" s="1566"/>
      <c r="DCY250" s="1566"/>
      <c r="DCZ250" s="1566"/>
      <c r="DDA250" s="1566"/>
      <c r="DDB250" s="1566"/>
      <c r="DDC250" s="1566"/>
      <c r="DDD250" s="1566"/>
      <c r="DDE250" s="1566"/>
      <c r="DDF250" s="1566"/>
      <c r="DDG250" s="1566"/>
      <c r="DDH250" s="1566"/>
      <c r="DDI250" s="1566"/>
      <c r="DDJ250" s="1566"/>
      <c r="DDK250" s="1566"/>
      <c r="DDL250" s="1566"/>
      <c r="DDM250" s="1566"/>
      <c r="DDN250" s="1566"/>
      <c r="DDO250" s="1566"/>
      <c r="DDP250" s="1566"/>
      <c r="DDQ250" s="1566"/>
      <c r="DDR250" s="1566"/>
      <c r="DDS250" s="1566"/>
      <c r="DDT250" s="1566"/>
      <c r="DDU250" s="1566"/>
      <c r="DDV250" s="1566"/>
      <c r="DDW250" s="1566"/>
      <c r="DDX250" s="1566"/>
      <c r="DDY250" s="1566"/>
      <c r="DDZ250" s="1566"/>
      <c r="DEA250" s="1566"/>
      <c r="DEB250" s="1566"/>
      <c r="DEC250" s="1566"/>
      <c r="DED250" s="1566"/>
      <c r="DEE250" s="1566"/>
      <c r="DEF250" s="1566"/>
      <c r="DEG250" s="1566"/>
      <c r="DEH250" s="1566"/>
      <c r="DEI250" s="1566"/>
      <c r="DEJ250" s="1566"/>
      <c r="DEK250" s="1566"/>
      <c r="DEL250" s="1566"/>
      <c r="DEM250" s="1566"/>
      <c r="DEN250" s="1566"/>
      <c r="DEO250" s="1566"/>
      <c r="DEP250" s="1566"/>
      <c r="DEQ250" s="1566"/>
      <c r="DER250" s="1566"/>
      <c r="DES250" s="1566"/>
      <c r="DET250" s="1566"/>
      <c r="DEU250" s="1566"/>
      <c r="DEV250" s="1566"/>
      <c r="DEW250" s="1566"/>
      <c r="DEX250" s="1566"/>
      <c r="DEY250" s="1566"/>
      <c r="DEZ250" s="1566"/>
      <c r="DFA250" s="1566"/>
      <c r="DFB250" s="1566"/>
      <c r="DFC250" s="1566"/>
      <c r="DFD250" s="1566"/>
      <c r="DFE250" s="1566"/>
      <c r="DFF250" s="1566"/>
      <c r="DFG250" s="1566"/>
      <c r="DFH250" s="1566"/>
      <c r="DFI250" s="1566"/>
      <c r="DFJ250" s="1566"/>
      <c r="DFK250" s="1566"/>
      <c r="DFL250" s="1566"/>
      <c r="DFM250" s="1566"/>
      <c r="DFN250" s="1566"/>
      <c r="DFO250" s="1566"/>
      <c r="DFP250" s="1566"/>
      <c r="DFQ250" s="1566"/>
      <c r="DFR250" s="1566"/>
      <c r="DFS250" s="1566"/>
      <c r="DFT250" s="1566"/>
      <c r="DFU250" s="1566"/>
      <c r="DFV250" s="1566"/>
      <c r="DFW250" s="1566"/>
      <c r="DFX250" s="1566"/>
      <c r="DFY250" s="1566"/>
      <c r="DFZ250" s="1566"/>
      <c r="DGA250" s="1566"/>
      <c r="DGB250" s="1566"/>
      <c r="DGC250" s="1566"/>
      <c r="DGD250" s="1566"/>
      <c r="DGE250" s="1566"/>
      <c r="DGF250" s="1566"/>
      <c r="DGG250" s="1566"/>
      <c r="DGH250" s="1566"/>
      <c r="DGI250" s="1566"/>
      <c r="DGJ250" s="1566"/>
      <c r="DGK250" s="1566"/>
      <c r="DGL250" s="1566"/>
      <c r="DGM250" s="1566"/>
      <c r="DGN250" s="1566"/>
      <c r="DGO250" s="1566"/>
      <c r="DGP250" s="1566"/>
      <c r="DGQ250" s="1566"/>
      <c r="DGR250" s="1566"/>
      <c r="DGS250" s="1566"/>
      <c r="DGT250" s="1566"/>
      <c r="DGU250" s="1566"/>
      <c r="DGV250" s="1566"/>
      <c r="DGW250" s="1566"/>
      <c r="DGX250" s="1566"/>
      <c r="DGY250" s="1566"/>
      <c r="DGZ250" s="1566"/>
      <c r="DHA250" s="1566"/>
      <c r="DHB250" s="1566"/>
      <c r="DHC250" s="1566"/>
      <c r="DHD250" s="1566"/>
      <c r="DHE250" s="1566"/>
      <c r="DHF250" s="1566"/>
      <c r="DHG250" s="1566"/>
      <c r="DHH250" s="1566"/>
      <c r="DHI250" s="1566"/>
      <c r="DHJ250" s="1566"/>
      <c r="DHK250" s="1566"/>
      <c r="DHL250" s="1566"/>
      <c r="DHM250" s="1566"/>
      <c r="DHN250" s="1566"/>
      <c r="DHO250" s="1566"/>
      <c r="DHP250" s="1566"/>
      <c r="DHQ250" s="1566"/>
      <c r="DHR250" s="1566"/>
      <c r="DHS250" s="1566"/>
      <c r="DHT250" s="1566"/>
      <c r="DHU250" s="1566"/>
      <c r="DHV250" s="1566"/>
      <c r="DHW250" s="1566"/>
      <c r="DHX250" s="1566"/>
      <c r="DHY250" s="1566"/>
      <c r="DHZ250" s="1566"/>
      <c r="DIA250" s="1566"/>
      <c r="DIB250" s="1566"/>
      <c r="DIC250" s="1566"/>
      <c r="DID250" s="1566"/>
      <c r="DIE250" s="1566"/>
      <c r="DIF250" s="1566"/>
      <c r="DIG250" s="1566"/>
      <c r="DIH250" s="1566"/>
      <c r="DII250" s="1566"/>
      <c r="DIJ250" s="1566"/>
      <c r="DIK250" s="1566"/>
      <c r="DIL250" s="1566"/>
      <c r="DIM250" s="1566"/>
      <c r="DIN250" s="1566"/>
      <c r="DIO250" s="1566"/>
      <c r="DIP250" s="1566"/>
      <c r="DIQ250" s="1566"/>
      <c r="DIR250" s="1566"/>
      <c r="DIS250" s="1566"/>
      <c r="DIT250" s="1566"/>
      <c r="DIU250" s="1566"/>
      <c r="DIV250" s="1566"/>
      <c r="DIW250" s="1566"/>
      <c r="DIX250" s="1566"/>
      <c r="DIY250" s="1566"/>
      <c r="DIZ250" s="1566"/>
      <c r="DJA250" s="1566"/>
      <c r="DJB250" s="1566"/>
      <c r="DJC250" s="1566"/>
      <c r="DJD250" s="1566"/>
      <c r="DJE250" s="1566"/>
      <c r="DJF250" s="1566"/>
      <c r="DJG250" s="1566"/>
      <c r="DJH250" s="1566"/>
      <c r="DJI250" s="1566"/>
      <c r="DJJ250" s="1566"/>
      <c r="DJK250" s="1566"/>
      <c r="DJL250" s="1566"/>
      <c r="DJM250" s="1566"/>
      <c r="DJN250" s="1566"/>
      <c r="DJO250" s="1566"/>
      <c r="DJP250" s="1566"/>
      <c r="DJQ250" s="1566"/>
      <c r="DJR250" s="1566"/>
      <c r="DJS250" s="1566"/>
      <c r="DJT250" s="1566"/>
      <c r="DJU250" s="1566"/>
      <c r="DJV250" s="1566"/>
      <c r="DJW250" s="1566"/>
      <c r="DJX250" s="1566"/>
      <c r="DJY250" s="1566"/>
      <c r="DJZ250" s="1566"/>
      <c r="DKA250" s="1566"/>
      <c r="DKB250" s="1566"/>
      <c r="DKC250" s="1566"/>
      <c r="DKD250" s="1566"/>
      <c r="DKE250" s="1566"/>
      <c r="DKF250" s="1566"/>
      <c r="DKG250" s="1566"/>
      <c r="DKH250" s="1566"/>
      <c r="DKI250" s="1566"/>
      <c r="DKJ250" s="1566"/>
      <c r="DKK250" s="1566"/>
      <c r="DKL250" s="1566"/>
      <c r="DKM250" s="1566"/>
      <c r="DKN250" s="1566"/>
      <c r="DKO250" s="1566"/>
      <c r="DKP250" s="1566"/>
      <c r="DKQ250" s="1566"/>
      <c r="DKR250" s="1566"/>
      <c r="DKS250" s="1566"/>
      <c r="DKT250" s="1566"/>
      <c r="DKU250" s="1566"/>
      <c r="DKV250" s="1566"/>
      <c r="DKW250" s="1566"/>
      <c r="DKX250" s="1566"/>
      <c r="DKY250" s="1566"/>
      <c r="DKZ250" s="1566"/>
      <c r="DLA250" s="1566"/>
      <c r="DLB250" s="1566"/>
      <c r="DLC250" s="1566"/>
      <c r="DLD250" s="1566"/>
      <c r="DLE250" s="1566"/>
      <c r="DLF250" s="1566"/>
      <c r="DLG250" s="1566"/>
      <c r="DLH250" s="1566"/>
      <c r="DLI250" s="1566"/>
      <c r="DLJ250" s="1566"/>
      <c r="DLK250" s="1566"/>
      <c r="DLL250" s="1566"/>
      <c r="DLM250" s="1566"/>
      <c r="DLN250" s="1566"/>
      <c r="DLO250" s="1566"/>
      <c r="DLP250" s="1566"/>
      <c r="DLQ250" s="1566"/>
      <c r="DLR250" s="1566"/>
      <c r="DLS250" s="1566"/>
      <c r="DLT250" s="1566"/>
      <c r="DLU250" s="1566"/>
      <c r="DLV250" s="1566"/>
      <c r="DLW250" s="1566"/>
      <c r="DLX250" s="1566"/>
      <c r="DLY250" s="1566"/>
      <c r="DLZ250" s="1566"/>
      <c r="DMA250" s="1566"/>
      <c r="DMB250" s="1566"/>
      <c r="DMC250" s="1566"/>
      <c r="DMD250" s="1566"/>
      <c r="DME250" s="1566"/>
      <c r="DMF250" s="1566"/>
      <c r="DMG250" s="1566"/>
      <c r="DMH250" s="1566"/>
      <c r="DMI250" s="1566"/>
      <c r="DMJ250" s="1566"/>
      <c r="DMK250" s="1566"/>
      <c r="DML250" s="1566"/>
      <c r="DMM250" s="1566"/>
      <c r="DMN250" s="1566"/>
      <c r="DMO250" s="1566"/>
      <c r="DMP250" s="1566"/>
      <c r="DMQ250" s="1566"/>
      <c r="DMR250" s="1566"/>
      <c r="DMS250" s="1566"/>
      <c r="DMT250" s="1566"/>
      <c r="DMU250" s="1566"/>
      <c r="DMV250" s="1566"/>
      <c r="DMW250" s="1566"/>
      <c r="DMX250" s="1566"/>
      <c r="DMY250" s="1566"/>
      <c r="DMZ250" s="1566"/>
      <c r="DNA250" s="1566"/>
      <c r="DNB250" s="1566"/>
      <c r="DNC250" s="1566"/>
      <c r="DND250" s="1566"/>
      <c r="DNE250" s="1566"/>
      <c r="DNF250" s="1566"/>
      <c r="DNG250" s="1566"/>
      <c r="DNH250" s="1566"/>
      <c r="DNI250" s="1566"/>
      <c r="DNJ250" s="1566"/>
      <c r="DNK250" s="1566"/>
      <c r="DNL250" s="1566"/>
      <c r="DNM250" s="1566"/>
      <c r="DNN250" s="1566"/>
      <c r="DNO250" s="1566"/>
      <c r="DNP250" s="1566"/>
      <c r="DNQ250" s="1566"/>
      <c r="DNR250" s="1566"/>
      <c r="DNS250" s="1566"/>
      <c r="DNT250" s="1566"/>
      <c r="DNU250" s="1566"/>
      <c r="DNV250" s="1566"/>
      <c r="DNW250" s="1566"/>
      <c r="DNX250" s="1566"/>
      <c r="DNY250" s="1566"/>
      <c r="DNZ250" s="1566"/>
      <c r="DOA250" s="1566"/>
      <c r="DOB250" s="1566"/>
      <c r="DOC250" s="1566"/>
      <c r="DOD250" s="1566"/>
      <c r="DOE250" s="1566"/>
      <c r="DOF250" s="1566"/>
      <c r="DOG250" s="1566"/>
      <c r="DOH250" s="1566"/>
      <c r="DOI250" s="1566"/>
      <c r="DOJ250" s="1566"/>
      <c r="DOK250" s="1566"/>
      <c r="DOL250" s="1566"/>
      <c r="DOM250" s="1566"/>
      <c r="DON250" s="1566"/>
      <c r="DOO250" s="1566"/>
      <c r="DOP250" s="1566"/>
      <c r="DOQ250" s="1566"/>
      <c r="DOR250" s="1566"/>
      <c r="DOS250" s="1566"/>
      <c r="DOT250" s="1566"/>
      <c r="DOU250" s="1566"/>
      <c r="DOV250" s="1566"/>
      <c r="DOW250" s="1566"/>
      <c r="DOX250" s="1566"/>
      <c r="DOY250" s="1566"/>
      <c r="DOZ250" s="1566"/>
      <c r="DPA250" s="1566"/>
      <c r="DPB250" s="1566"/>
      <c r="DPC250" s="1566"/>
      <c r="DPD250" s="1566"/>
      <c r="DPE250" s="1566"/>
      <c r="DPF250" s="1566"/>
      <c r="DPG250" s="1566"/>
      <c r="DPH250" s="1566"/>
      <c r="DPI250" s="1566"/>
      <c r="DPJ250" s="1566"/>
      <c r="DPK250" s="1566"/>
      <c r="DPL250" s="1566"/>
      <c r="DPM250" s="1566"/>
      <c r="DPN250" s="1566"/>
      <c r="DPO250" s="1566"/>
      <c r="DPP250" s="1566"/>
      <c r="DPQ250" s="1566"/>
      <c r="DPR250" s="1566"/>
      <c r="DPS250" s="1566"/>
      <c r="DPT250" s="1566"/>
      <c r="DPU250" s="1566"/>
      <c r="DPV250" s="1566"/>
      <c r="DPW250" s="1566"/>
      <c r="DPX250" s="1566"/>
      <c r="DPY250" s="1566"/>
      <c r="DPZ250" s="1566"/>
      <c r="DQA250" s="1566"/>
      <c r="DQB250" s="1566"/>
      <c r="DQC250" s="1566"/>
      <c r="DQD250" s="1566"/>
      <c r="DQE250" s="1566"/>
      <c r="DQF250" s="1566"/>
      <c r="DQG250" s="1566"/>
      <c r="DQH250" s="1566"/>
      <c r="DQI250" s="1566"/>
      <c r="DQJ250" s="1566"/>
      <c r="DQK250" s="1566"/>
      <c r="DQL250" s="1566"/>
      <c r="DQM250" s="1566"/>
      <c r="DQN250" s="1566"/>
      <c r="DQO250" s="1566"/>
      <c r="DQP250" s="1566"/>
      <c r="DQQ250" s="1566"/>
      <c r="DQR250" s="1566"/>
      <c r="DQS250" s="1566"/>
      <c r="DQT250" s="1566"/>
      <c r="DQU250" s="1566"/>
      <c r="DQV250" s="1566"/>
      <c r="DQW250" s="1566"/>
      <c r="DQX250" s="1566"/>
      <c r="DQY250" s="1566"/>
      <c r="DQZ250" s="1566"/>
      <c r="DRA250" s="1566"/>
      <c r="DRB250" s="1566"/>
      <c r="DRC250" s="1566"/>
      <c r="DRD250" s="1566"/>
      <c r="DRE250" s="1566"/>
      <c r="DRF250" s="1566"/>
      <c r="DRG250" s="1566"/>
      <c r="DRH250" s="1566"/>
      <c r="DRI250" s="1566"/>
      <c r="DRJ250" s="1566"/>
      <c r="DRK250" s="1566"/>
      <c r="DRL250" s="1566"/>
      <c r="DRM250" s="1566"/>
      <c r="DRN250" s="1566"/>
      <c r="DRO250" s="1566"/>
      <c r="DRP250" s="1566"/>
      <c r="DRQ250" s="1566"/>
      <c r="DRR250" s="1566"/>
      <c r="DRS250" s="1566"/>
      <c r="DRT250" s="1566"/>
      <c r="DRU250" s="1566"/>
      <c r="DRV250" s="1566"/>
      <c r="DRW250" s="1566"/>
      <c r="DRX250" s="1566"/>
      <c r="DRY250" s="1566"/>
      <c r="DRZ250" s="1566"/>
      <c r="DSA250" s="1566"/>
      <c r="DSB250" s="1566"/>
      <c r="DSC250" s="1566"/>
      <c r="DSD250" s="1566"/>
      <c r="DSE250" s="1566"/>
      <c r="DSF250" s="1566"/>
      <c r="DSG250" s="1566"/>
      <c r="DSH250" s="1566"/>
      <c r="DSI250" s="1566"/>
      <c r="DSJ250" s="1566"/>
      <c r="DSK250" s="1566"/>
      <c r="DSL250" s="1566"/>
      <c r="DSM250" s="1566"/>
      <c r="DSN250" s="1566"/>
      <c r="DSO250" s="1566"/>
      <c r="DSP250" s="1566"/>
      <c r="DSQ250" s="1566"/>
      <c r="DSR250" s="1566"/>
      <c r="DSS250" s="1566"/>
      <c r="DST250" s="1566"/>
      <c r="DSU250" s="1566"/>
      <c r="DSV250" s="1566"/>
      <c r="DSW250" s="1566"/>
      <c r="DSX250" s="1566"/>
      <c r="DSY250" s="1566"/>
      <c r="DSZ250" s="1566"/>
      <c r="DTA250" s="1566"/>
      <c r="DTB250" s="1566"/>
      <c r="DTC250" s="1566"/>
      <c r="DTD250" s="1566"/>
      <c r="DTE250" s="1566"/>
      <c r="DTF250" s="1566"/>
      <c r="DTG250" s="1566"/>
      <c r="DTH250" s="1566"/>
      <c r="DTI250" s="1566"/>
      <c r="DTJ250" s="1566"/>
      <c r="DTK250" s="1566"/>
      <c r="DTL250" s="1566"/>
      <c r="DTM250" s="1566"/>
      <c r="DTN250" s="1566"/>
      <c r="DTO250" s="1566"/>
      <c r="DTP250" s="1566"/>
      <c r="DTQ250" s="1566"/>
      <c r="DTR250" s="1566"/>
      <c r="DTS250" s="1566"/>
      <c r="DTT250" s="1566"/>
      <c r="DTU250" s="1566"/>
      <c r="DTV250" s="1566"/>
      <c r="DTW250" s="1566"/>
      <c r="DTX250" s="1566"/>
      <c r="DTY250" s="1566"/>
      <c r="DTZ250" s="1566"/>
      <c r="DUA250" s="1566"/>
      <c r="DUB250" s="1566"/>
      <c r="DUC250" s="1566"/>
      <c r="DUD250" s="1566"/>
      <c r="DUE250" s="1566"/>
      <c r="DUF250" s="1566"/>
      <c r="DUG250" s="1566"/>
      <c r="DUH250" s="1566"/>
      <c r="DUI250" s="1566"/>
      <c r="DUJ250" s="1566"/>
      <c r="DUK250" s="1566"/>
      <c r="DUL250" s="1566"/>
      <c r="DUM250" s="1566"/>
      <c r="DUN250" s="1566"/>
      <c r="DUO250" s="1566"/>
      <c r="DUP250" s="1566"/>
      <c r="DUQ250" s="1566"/>
      <c r="DUR250" s="1566"/>
      <c r="DUS250" s="1566"/>
      <c r="DUT250" s="1566"/>
      <c r="DUU250" s="1566"/>
      <c r="DUV250" s="1566"/>
      <c r="DUW250" s="1566"/>
      <c r="DUX250" s="1566"/>
      <c r="DUY250" s="1566"/>
      <c r="DUZ250" s="1566"/>
      <c r="DVA250" s="1566"/>
      <c r="DVB250" s="1566"/>
      <c r="DVC250" s="1566"/>
      <c r="DVD250" s="1566"/>
      <c r="DVE250" s="1566"/>
      <c r="DVF250" s="1566"/>
      <c r="DVG250" s="1566"/>
      <c r="DVH250" s="1566"/>
      <c r="DVI250" s="1566"/>
      <c r="DVJ250" s="1566"/>
      <c r="DVK250" s="1566"/>
      <c r="DVL250" s="1566"/>
      <c r="DVM250" s="1566"/>
      <c r="DVN250" s="1566"/>
      <c r="DVO250" s="1566"/>
      <c r="DVP250" s="1566"/>
      <c r="DVQ250" s="1566"/>
      <c r="DVR250" s="1566"/>
      <c r="DVS250" s="1566"/>
      <c r="DVT250" s="1566"/>
      <c r="DVU250" s="1566"/>
      <c r="DVV250" s="1566"/>
      <c r="DVW250" s="1566"/>
      <c r="DVX250" s="1566"/>
      <c r="DVY250" s="1566"/>
      <c r="DVZ250" s="1566"/>
      <c r="DWA250" s="1566"/>
      <c r="DWB250" s="1566"/>
      <c r="DWC250" s="1566"/>
      <c r="DWD250" s="1566"/>
      <c r="DWE250" s="1566"/>
      <c r="DWF250" s="1566"/>
      <c r="DWG250" s="1566"/>
      <c r="DWH250" s="1566"/>
      <c r="DWI250" s="1566"/>
      <c r="DWJ250" s="1566"/>
      <c r="DWK250" s="1566"/>
      <c r="DWL250" s="1566"/>
      <c r="DWM250" s="1566"/>
      <c r="DWN250" s="1566"/>
      <c r="DWO250" s="1566"/>
      <c r="DWP250" s="1566"/>
      <c r="DWQ250" s="1566"/>
      <c r="DWR250" s="1566"/>
      <c r="DWS250" s="1566"/>
      <c r="DWT250" s="1566"/>
      <c r="DWU250" s="1566"/>
      <c r="DWV250" s="1566"/>
      <c r="DWW250" s="1566"/>
      <c r="DWX250" s="1566"/>
      <c r="DWY250" s="1566"/>
      <c r="DWZ250" s="1566"/>
      <c r="DXA250" s="1566"/>
      <c r="DXB250" s="1566"/>
      <c r="DXC250" s="1566"/>
      <c r="DXD250" s="1566"/>
      <c r="DXE250" s="1566"/>
      <c r="DXF250" s="1566"/>
      <c r="DXG250" s="1566"/>
      <c r="DXH250" s="1566"/>
      <c r="DXI250" s="1566"/>
      <c r="DXJ250" s="1566"/>
      <c r="DXK250" s="1566"/>
      <c r="DXL250" s="1566"/>
      <c r="DXM250" s="1566"/>
      <c r="DXN250" s="1566"/>
      <c r="DXO250" s="1566"/>
      <c r="DXP250" s="1566"/>
      <c r="DXQ250" s="1566"/>
      <c r="DXR250" s="1566"/>
      <c r="DXS250" s="1566"/>
      <c r="DXT250" s="1566"/>
      <c r="DXU250" s="1566"/>
      <c r="DXV250" s="1566"/>
      <c r="DXW250" s="1566"/>
      <c r="DXX250" s="1566"/>
      <c r="DXY250" s="1566"/>
      <c r="DXZ250" s="1566"/>
      <c r="DYA250" s="1566"/>
      <c r="DYB250" s="1566"/>
      <c r="DYC250" s="1566"/>
      <c r="DYD250" s="1566"/>
      <c r="DYE250" s="1566"/>
      <c r="DYF250" s="1566"/>
      <c r="DYG250" s="1566"/>
      <c r="DYH250" s="1566"/>
      <c r="DYI250" s="1566"/>
      <c r="DYJ250" s="1566"/>
      <c r="DYK250" s="1566"/>
      <c r="DYL250" s="1566"/>
      <c r="DYM250" s="1566"/>
      <c r="DYN250" s="1566"/>
      <c r="DYO250" s="1566"/>
      <c r="DYP250" s="1566"/>
      <c r="DYQ250" s="1566"/>
      <c r="DYR250" s="1566"/>
      <c r="DYS250" s="1566"/>
      <c r="DYT250" s="1566"/>
      <c r="DYU250" s="1566"/>
      <c r="DYV250" s="1566"/>
      <c r="DYW250" s="1566"/>
      <c r="DYX250" s="1566"/>
      <c r="DYY250" s="1566"/>
      <c r="DYZ250" s="1566"/>
      <c r="DZA250" s="1566"/>
      <c r="DZB250" s="1566"/>
      <c r="DZC250" s="1566"/>
      <c r="DZD250" s="1566"/>
      <c r="DZE250" s="1566"/>
      <c r="DZF250" s="1566"/>
      <c r="DZG250" s="1566"/>
      <c r="DZH250" s="1566"/>
      <c r="DZI250" s="1566"/>
      <c r="DZJ250" s="1566"/>
      <c r="DZK250" s="1566"/>
      <c r="DZL250" s="1566"/>
      <c r="DZM250" s="1566"/>
      <c r="DZN250" s="1566"/>
      <c r="DZO250" s="1566"/>
      <c r="DZP250" s="1566"/>
      <c r="DZQ250" s="1566"/>
      <c r="DZR250" s="1566"/>
      <c r="DZS250" s="1566"/>
      <c r="DZT250" s="1566"/>
      <c r="DZU250" s="1566"/>
      <c r="DZV250" s="1566"/>
      <c r="DZW250" s="1566"/>
      <c r="DZX250" s="1566"/>
      <c r="DZY250" s="1566"/>
      <c r="DZZ250" s="1566"/>
      <c r="EAA250" s="1566"/>
      <c r="EAB250" s="1566"/>
      <c r="EAC250" s="1566"/>
      <c r="EAD250" s="1566"/>
      <c r="EAE250" s="1566"/>
      <c r="EAF250" s="1566"/>
      <c r="EAG250" s="1566"/>
      <c r="EAH250" s="1566"/>
      <c r="EAI250" s="1566"/>
      <c r="EAJ250" s="1566"/>
      <c r="EAK250" s="1566"/>
      <c r="EAL250" s="1566"/>
      <c r="EAM250" s="1566"/>
      <c r="EAN250" s="1566"/>
      <c r="EAO250" s="1566"/>
      <c r="EAP250" s="1566"/>
      <c r="EAQ250" s="1566"/>
      <c r="EAR250" s="1566"/>
      <c r="EAS250" s="1566"/>
      <c r="EAT250" s="1566"/>
      <c r="EAU250" s="1566"/>
      <c r="EAV250" s="1566"/>
      <c r="EAW250" s="1566"/>
      <c r="EAX250" s="1566"/>
      <c r="EAY250" s="1566"/>
      <c r="EAZ250" s="1566"/>
      <c r="EBA250" s="1566"/>
      <c r="EBB250" s="1566"/>
      <c r="EBC250" s="1566"/>
      <c r="EBD250" s="1566"/>
      <c r="EBE250" s="1566"/>
      <c r="EBF250" s="1566"/>
      <c r="EBG250" s="1566"/>
      <c r="EBH250" s="1566"/>
      <c r="EBI250" s="1566"/>
      <c r="EBJ250" s="1566"/>
      <c r="EBK250" s="1566"/>
      <c r="EBL250" s="1566"/>
      <c r="EBM250" s="1566"/>
      <c r="EBN250" s="1566"/>
      <c r="EBO250" s="1566"/>
      <c r="EBP250" s="1566"/>
      <c r="EBQ250" s="1566"/>
      <c r="EBR250" s="1566"/>
      <c r="EBS250" s="1566"/>
      <c r="EBT250" s="1566"/>
      <c r="EBU250" s="1566"/>
      <c r="EBV250" s="1566"/>
      <c r="EBW250" s="1566"/>
      <c r="EBX250" s="1566"/>
      <c r="EBY250" s="1566"/>
      <c r="EBZ250" s="1566"/>
      <c r="ECA250" s="1566"/>
      <c r="ECB250" s="1566"/>
      <c r="ECC250" s="1566"/>
      <c r="ECD250" s="1566"/>
      <c r="ECE250" s="1566"/>
      <c r="ECF250" s="1566"/>
      <c r="ECG250" s="1566"/>
      <c r="ECH250" s="1566"/>
      <c r="ECI250" s="1566"/>
      <c r="ECJ250" s="1566"/>
      <c r="ECK250" s="1566"/>
      <c r="ECL250" s="1566"/>
      <c r="ECM250" s="1566"/>
      <c r="ECN250" s="1566"/>
      <c r="ECO250" s="1566"/>
      <c r="ECP250" s="1566"/>
      <c r="ECQ250" s="1566"/>
      <c r="ECR250" s="1566"/>
      <c r="ECS250" s="1566"/>
      <c r="ECT250" s="1566"/>
      <c r="ECU250" s="1566"/>
      <c r="ECV250" s="1566"/>
      <c r="ECW250" s="1566"/>
      <c r="ECX250" s="1566"/>
      <c r="ECY250" s="1566"/>
      <c r="ECZ250" s="1566"/>
      <c r="EDA250" s="1566"/>
      <c r="EDB250" s="1566"/>
      <c r="EDC250" s="1566"/>
      <c r="EDD250" s="1566"/>
      <c r="EDE250" s="1566"/>
      <c r="EDF250" s="1566"/>
      <c r="EDG250" s="1566"/>
      <c r="EDH250" s="1566"/>
      <c r="EDI250" s="1566"/>
      <c r="EDJ250" s="1566"/>
      <c r="EDK250" s="1566"/>
      <c r="EDL250" s="1566"/>
      <c r="EDM250" s="1566"/>
      <c r="EDN250" s="1566"/>
      <c r="EDO250" s="1566"/>
      <c r="EDP250" s="1566"/>
      <c r="EDQ250" s="1566"/>
      <c r="EDR250" s="1566"/>
      <c r="EDS250" s="1566"/>
      <c r="EDT250" s="1566"/>
      <c r="EDU250" s="1566"/>
      <c r="EDV250" s="1566"/>
      <c r="EDW250" s="1566"/>
      <c r="EDX250" s="1566"/>
      <c r="EDY250" s="1566"/>
      <c r="EDZ250" s="1566"/>
      <c r="EEA250" s="1566"/>
      <c r="EEB250" s="1566"/>
      <c r="EEC250" s="1566"/>
      <c r="EED250" s="1566"/>
      <c r="EEE250" s="1566"/>
      <c r="EEF250" s="1566"/>
      <c r="EEG250" s="1566"/>
      <c r="EEH250" s="1566"/>
      <c r="EEI250" s="1566"/>
      <c r="EEJ250" s="1566"/>
      <c r="EEK250" s="1566"/>
      <c r="EEL250" s="1566"/>
      <c r="EEM250" s="1566"/>
      <c r="EEN250" s="1566"/>
      <c r="EEO250" s="1566"/>
      <c r="EEP250" s="1566"/>
      <c r="EEQ250" s="1566"/>
      <c r="EER250" s="1566"/>
      <c r="EES250" s="1566"/>
      <c r="EET250" s="1566"/>
      <c r="EEU250" s="1566"/>
      <c r="EEV250" s="1566"/>
      <c r="EEW250" s="1566"/>
      <c r="EEX250" s="1566"/>
      <c r="EEY250" s="1566"/>
      <c r="EEZ250" s="1566"/>
      <c r="EFA250" s="1566"/>
      <c r="EFB250" s="1566"/>
      <c r="EFC250" s="1566"/>
      <c r="EFD250" s="1566"/>
      <c r="EFE250" s="1566"/>
      <c r="EFF250" s="1566"/>
      <c r="EFG250" s="1566"/>
      <c r="EFH250" s="1566"/>
      <c r="EFI250" s="1566"/>
      <c r="EFJ250" s="1566"/>
      <c r="EFK250" s="1566"/>
      <c r="EFL250" s="1566"/>
      <c r="EFM250" s="1566"/>
      <c r="EFN250" s="1566"/>
      <c r="EFO250" s="1566"/>
      <c r="EFP250" s="1566"/>
      <c r="EFQ250" s="1566"/>
      <c r="EFR250" s="1566"/>
      <c r="EFS250" s="1566"/>
      <c r="EFT250" s="1566"/>
      <c r="EFU250" s="1566"/>
      <c r="EFV250" s="1566"/>
      <c r="EFW250" s="1566"/>
      <c r="EFX250" s="1566"/>
      <c r="EFY250" s="1566"/>
      <c r="EFZ250" s="1566"/>
      <c r="EGA250" s="1566"/>
      <c r="EGB250" s="1566"/>
      <c r="EGC250" s="1566"/>
      <c r="EGD250" s="1566"/>
      <c r="EGE250" s="1566"/>
      <c r="EGF250" s="1566"/>
      <c r="EGG250" s="1566"/>
      <c r="EGH250" s="1566"/>
      <c r="EGI250" s="1566"/>
      <c r="EGJ250" s="1566"/>
      <c r="EGK250" s="1566"/>
      <c r="EGL250" s="1566"/>
      <c r="EGM250" s="1566"/>
      <c r="EGN250" s="1566"/>
      <c r="EGO250" s="1566"/>
      <c r="EGP250" s="1566"/>
      <c r="EGQ250" s="1566"/>
      <c r="EGR250" s="1566"/>
      <c r="EGS250" s="1566"/>
      <c r="EGT250" s="1566"/>
      <c r="EGU250" s="1566"/>
      <c r="EGV250" s="1566"/>
      <c r="EGW250" s="1566"/>
      <c r="EGX250" s="1566"/>
      <c r="EGY250" s="1566"/>
      <c r="EGZ250" s="1566"/>
      <c r="EHA250" s="1566"/>
      <c r="EHB250" s="1566"/>
      <c r="EHC250" s="1566"/>
      <c r="EHD250" s="1566"/>
      <c r="EHE250" s="1566"/>
      <c r="EHF250" s="1566"/>
      <c r="EHG250" s="1566"/>
      <c r="EHH250" s="1566"/>
      <c r="EHI250" s="1566"/>
      <c r="EHJ250" s="1566"/>
      <c r="EHK250" s="1566"/>
      <c r="EHL250" s="1566"/>
      <c r="EHM250" s="1566"/>
      <c r="EHN250" s="1566"/>
      <c r="EHO250" s="1566"/>
      <c r="EHP250" s="1566"/>
      <c r="EHQ250" s="1566"/>
      <c r="EHR250" s="1566"/>
      <c r="EHS250" s="1566"/>
      <c r="EHT250" s="1566"/>
      <c r="EHU250" s="1566"/>
      <c r="EHV250" s="1566"/>
      <c r="EHW250" s="1566"/>
      <c r="EHX250" s="1566"/>
      <c r="EHY250" s="1566"/>
      <c r="EHZ250" s="1566"/>
      <c r="EIA250" s="1566"/>
      <c r="EIB250" s="1566"/>
      <c r="EIC250" s="1566"/>
      <c r="EID250" s="1566"/>
      <c r="EIE250" s="1566"/>
      <c r="EIF250" s="1566"/>
      <c r="EIG250" s="1566"/>
      <c r="EIH250" s="1566"/>
      <c r="EII250" s="1566"/>
      <c r="EIJ250" s="1566"/>
      <c r="EIK250" s="1566"/>
      <c r="EIL250" s="1566"/>
      <c r="EIM250" s="1566"/>
      <c r="EIN250" s="1566"/>
      <c r="EIO250" s="1566"/>
      <c r="EIP250" s="1566"/>
      <c r="EIQ250" s="1566"/>
      <c r="EIR250" s="1566"/>
      <c r="EIS250" s="1566"/>
      <c r="EIT250" s="1566"/>
      <c r="EIU250" s="1566"/>
      <c r="EIV250" s="1566"/>
      <c r="EIW250" s="1566"/>
      <c r="EIX250" s="1566"/>
      <c r="EIY250" s="1566"/>
      <c r="EIZ250" s="1566"/>
      <c r="EJA250" s="1566"/>
      <c r="EJB250" s="1566"/>
      <c r="EJC250" s="1566"/>
      <c r="EJD250" s="1566"/>
      <c r="EJE250" s="1566"/>
      <c r="EJF250" s="1566"/>
      <c r="EJG250" s="1566"/>
      <c r="EJH250" s="1566"/>
      <c r="EJI250" s="1566"/>
      <c r="EJJ250" s="1566"/>
      <c r="EJK250" s="1566"/>
      <c r="EJL250" s="1566"/>
      <c r="EJM250" s="1566"/>
      <c r="EJN250" s="1566"/>
      <c r="EJO250" s="1566"/>
      <c r="EJP250" s="1566"/>
      <c r="EJQ250" s="1566"/>
      <c r="EJR250" s="1566"/>
      <c r="EJS250" s="1566"/>
      <c r="EJT250" s="1566"/>
      <c r="EJU250" s="1566"/>
      <c r="EJV250" s="1566"/>
      <c r="EJW250" s="1566"/>
      <c r="EJX250" s="1566"/>
      <c r="EJY250" s="1566"/>
      <c r="EJZ250" s="1566"/>
      <c r="EKA250" s="1566"/>
      <c r="EKB250" s="1566"/>
      <c r="EKC250" s="1566"/>
      <c r="EKD250" s="1566"/>
      <c r="EKE250" s="1566"/>
      <c r="EKF250" s="1566"/>
      <c r="EKG250" s="1566"/>
      <c r="EKH250" s="1566"/>
      <c r="EKI250" s="1566"/>
      <c r="EKJ250" s="1566"/>
      <c r="EKK250" s="1566"/>
      <c r="EKL250" s="1566"/>
      <c r="EKM250" s="1566"/>
      <c r="EKN250" s="1566"/>
      <c r="EKO250" s="1566"/>
      <c r="EKP250" s="1566"/>
      <c r="EKQ250" s="1566"/>
      <c r="EKR250" s="1566"/>
      <c r="EKS250" s="1566"/>
      <c r="EKT250" s="1566"/>
      <c r="EKU250" s="1566"/>
      <c r="EKV250" s="1566"/>
      <c r="EKW250" s="1566"/>
      <c r="EKX250" s="1566"/>
      <c r="EKY250" s="1566"/>
      <c r="EKZ250" s="1566"/>
      <c r="ELA250" s="1566"/>
      <c r="ELB250" s="1566"/>
      <c r="ELC250" s="1566"/>
      <c r="ELD250" s="1566"/>
      <c r="ELE250" s="1566"/>
      <c r="ELF250" s="1566"/>
      <c r="ELG250" s="1566"/>
      <c r="ELH250" s="1566"/>
      <c r="ELI250" s="1566"/>
      <c r="ELJ250" s="1566"/>
      <c r="ELK250" s="1566"/>
      <c r="ELL250" s="1566"/>
      <c r="ELM250" s="1566"/>
      <c r="ELN250" s="1566"/>
      <c r="ELO250" s="1566"/>
      <c r="ELP250" s="1566"/>
      <c r="ELQ250" s="1566"/>
      <c r="ELR250" s="1566"/>
      <c r="ELS250" s="1566"/>
      <c r="ELT250" s="1566"/>
      <c r="ELU250" s="1566"/>
      <c r="ELV250" s="1566"/>
      <c r="ELW250" s="1566"/>
      <c r="ELX250" s="1566"/>
      <c r="ELY250" s="1566"/>
      <c r="ELZ250" s="1566"/>
      <c r="EMA250" s="1566"/>
      <c r="EMB250" s="1566"/>
      <c r="EMC250" s="1566"/>
      <c r="EMD250" s="1566"/>
      <c r="EME250" s="1566"/>
      <c r="EMF250" s="1566"/>
      <c r="EMG250" s="1566"/>
      <c r="EMH250" s="1566"/>
      <c r="EMI250" s="1566"/>
      <c r="EMJ250" s="1566"/>
      <c r="EMK250" s="1566"/>
      <c r="EML250" s="1566"/>
      <c r="EMM250" s="1566"/>
      <c r="EMN250" s="1566"/>
      <c r="EMO250" s="1566"/>
      <c r="EMP250" s="1566"/>
      <c r="EMQ250" s="1566"/>
      <c r="EMR250" s="1566"/>
      <c r="EMS250" s="1566"/>
      <c r="EMT250" s="1566"/>
      <c r="EMU250" s="1566"/>
      <c r="EMV250" s="1566"/>
      <c r="EMW250" s="1566"/>
      <c r="EMX250" s="1566"/>
      <c r="EMY250" s="1566"/>
      <c r="EMZ250" s="1566"/>
      <c r="ENA250" s="1566"/>
      <c r="ENB250" s="1566"/>
      <c r="ENC250" s="1566"/>
      <c r="END250" s="1566"/>
      <c r="ENE250" s="1566"/>
      <c r="ENF250" s="1566"/>
      <c r="ENG250" s="1566"/>
      <c r="ENH250" s="1566"/>
      <c r="ENI250" s="1566"/>
      <c r="ENJ250" s="1566"/>
      <c r="ENK250" s="1566"/>
      <c r="ENL250" s="1566"/>
      <c r="ENM250" s="1566"/>
      <c r="ENN250" s="1566"/>
      <c r="ENO250" s="1566"/>
      <c r="ENP250" s="1566"/>
      <c r="ENQ250" s="1566"/>
      <c r="ENR250" s="1566"/>
      <c r="ENS250" s="1566"/>
      <c r="ENT250" s="1566"/>
      <c r="ENU250" s="1566"/>
      <c r="ENV250" s="1566"/>
      <c r="ENW250" s="1566"/>
      <c r="ENX250" s="1566"/>
      <c r="ENY250" s="1566"/>
      <c r="ENZ250" s="1566"/>
      <c r="EOA250" s="1566"/>
      <c r="EOB250" s="1566"/>
      <c r="EOC250" s="1566"/>
      <c r="EOD250" s="1566"/>
      <c r="EOE250" s="1566"/>
      <c r="EOF250" s="1566"/>
      <c r="EOG250" s="1566"/>
      <c r="EOH250" s="1566"/>
      <c r="EOI250" s="1566"/>
      <c r="EOJ250" s="1566"/>
      <c r="EOK250" s="1566"/>
      <c r="EOL250" s="1566"/>
      <c r="EOM250" s="1566"/>
      <c r="EON250" s="1566"/>
      <c r="EOO250" s="1566"/>
      <c r="EOP250" s="1566"/>
      <c r="EOQ250" s="1566"/>
      <c r="EOR250" s="1566"/>
      <c r="EOS250" s="1566"/>
      <c r="EOT250" s="1566"/>
      <c r="EOU250" s="1566"/>
      <c r="EOV250" s="1566"/>
      <c r="EOW250" s="1566"/>
      <c r="EOX250" s="1566"/>
      <c r="EOY250" s="1566"/>
      <c r="EOZ250" s="1566"/>
      <c r="EPA250" s="1566"/>
      <c r="EPB250" s="1566"/>
      <c r="EPC250" s="1566"/>
      <c r="EPD250" s="1566"/>
      <c r="EPE250" s="1566"/>
      <c r="EPF250" s="1566"/>
      <c r="EPG250" s="1566"/>
      <c r="EPH250" s="1566"/>
      <c r="EPI250" s="1566"/>
      <c r="EPJ250" s="1566"/>
      <c r="EPK250" s="1566"/>
      <c r="EPL250" s="1566"/>
      <c r="EPM250" s="1566"/>
      <c r="EPN250" s="1566"/>
      <c r="EPO250" s="1566"/>
      <c r="EPP250" s="1566"/>
      <c r="EPQ250" s="1566"/>
      <c r="EPR250" s="1566"/>
      <c r="EPS250" s="1566"/>
      <c r="EPT250" s="1566"/>
      <c r="EPU250" s="1566"/>
      <c r="EPV250" s="1566"/>
      <c r="EPW250" s="1566"/>
      <c r="EPX250" s="1566"/>
      <c r="EPY250" s="1566"/>
      <c r="EPZ250" s="1566"/>
      <c r="EQA250" s="1566"/>
      <c r="EQB250" s="1566"/>
      <c r="EQC250" s="1566"/>
      <c r="EQD250" s="1566"/>
      <c r="EQE250" s="1566"/>
      <c r="EQF250" s="1566"/>
      <c r="EQG250" s="1566"/>
      <c r="EQH250" s="1566"/>
      <c r="EQI250" s="1566"/>
      <c r="EQJ250" s="1566"/>
      <c r="EQK250" s="1566"/>
      <c r="EQL250" s="1566"/>
      <c r="EQM250" s="1566"/>
      <c r="EQN250" s="1566"/>
      <c r="EQO250" s="1566"/>
      <c r="EQP250" s="1566"/>
      <c r="EQQ250" s="1566"/>
      <c r="EQR250" s="1566"/>
      <c r="EQS250" s="1566"/>
      <c r="EQT250" s="1566"/>
      <c r="EQU250" s="1566"/>
      <c r="EQV250" s="1566"/>
      <c r="EQW250" s="1566"/>
      <c r="EQX250" s="1566"/>
      <c r="EQY250" s="1566"/>
      <c r="EQZ250" s="1566"/>
      <c r="ERA250" s="1566"/>
      <c r="ERB250" s="1566"/>
      <c r="ERC250" s="1566"/>
      <c r="ERD250" s="1566"/>
      <c r="ERE250" s="1566"/>
      <c r="ERF250" s="1566"/>
      <c r="ERG250" s="1566"/>
      <c r="ERH250" s="1566"/>
      <c r="ERI250" s="1566"/>
      <c r="ERJ250" s="1566"/>
      <c r="ERK250" s="1566"/>
      <c r="ERL250" s="1566"/>
      <c r="ERM250" s="1566"/>
      <c r="ERN250" s="1566"/>
      <c r="ERO250" s="1566"/>
      <c r="ERP250" s="1566"/>
      <c r="ERQ250" s="1566"/>
      <c r="ERR250" s="1566"/>
      <c r="ERS250" s="1566"/>
      <c r="ERT250" s="1566"/>
      <c r="ERU250" s="1566"/>
      <c r="ERV250" s="1566"/>
      <c r="ERW250" s="1566"/>
      <c r="ERX250" s="1566"/>
      <c r="ERY250" s="1566"/>
      <c r="ERZ250" s="1566"/>
      <c r="ESA250" s="1566"/>
      <c r="ESB250" s="1566"/>
      <c r="ESC250" s="1566"/>
      <c r="ESD250" s="1566"/>
      <c r="ESE250" s="1566"/>
      <c r="ESF250" s="1566"/>
      <c r="ESG250" s="1566"/>
      <c r="ESH250" s="1566"/>
      <c r="ESI250" s="1566"/>
      <c r="ESJ250" s="1566"/>
      <c r="ESK250" s="1566"/>
      <c r="ESL250" s="1566"/>
      <c r="ESM250" s="1566"/>
      <c r="ESN250" s="1566"/>
      <c r="ESO250" s="1566"/>
      <c r="ESP250" s="1566"/>
      <c r="ESQ250" s="1566"/>
      <c r="ESR250" s="1566"/>
      <c r="ESS250" s="1566"/>
      <c r="EST250" s="1566"/>
      <c r="ESU250" s="1566"/>
      <c r="ESV250" s="1566"/>
      <c r="ESW250" s="1566"/>
      <c r="ESX250" s="1566"/>
      <c r="ESY250" s="1566"/>
      <c r="ESZ250" s="1566"/>
      <c r="ETA250" s="1566"/>
      <c r="ETB250" s="1566"/>
      <c r="ETC250" s="1566"/>
      <c r="ETD250" s="1566"/>
      <c r="ETE250" s="1566"/>
      <c r="ETF250" s="1566"/>
      <c r="ETG250" s="1566"/>
      <c r="ETH250" s="1566"/>
      <c r="ETI250" s="1566"/>
      <c r="ETJ250" s="1566"/>
      <c r="ETK250" s="1566"/>
      <c r="ETL250" s="1566"/>
      <c r="ETM250" s="1566"/>
      <c r="ETN250" s="1566"/>
      <c r="ETO250" s="1566"/>
      <c r="ETP250" s="1566"/>
      <c r="ETQ250" s="1566"/>
      <c r="ETR250" s="1566"/>
      <c r="ETS250" s="1566"/>
      <c r="ETT250" s="1566"/>
      <c r="ETU250" s="1566"/>
      <c r="ETV250" s="1566"/>
      <c r="ETW250" s="1566"/>
      <c r="ETX250" s="1566"/>
      <c r="ETY250" s="1566"/>
      <c r="ETZ250" s="1566"/>
      <c r="EUA250" s="1566"/>
      <c r="EUB250" s="1566"/>
      <c r="EUC250" s="1566"/>
      <c r="EUD250" s="1566"/>
      <c r="EUE250" s="1566"/>
      <c r="EUF250" s="1566"/>
      <c r="EUG250" s="1566"/>
      <c r="EUH250" s="1566"/>
      <c r="EUI250" s="1566"/>
      <c r="EUJ250" s="1566"/>
      <c r="EUK250" s="1566"/>
      <c r="EUL250" s="1566"/>
      <c r="EUM250" s="1566"/>
      <c r="EUN250" s="1566"/>
      <c r="EUO250" s="1566"/>
      <c r="EUP250" s="1566"/>
      <c r="EUQ250" s="1566"/>
      <c r="EUR250" s="1566"/>
      <c r="EUS250" s="1566"/>
      <c r="EUT250" s="1566"/>
      <c r="EUU250" s="1566"/>
      <c r="EUV250" s="1566"/>
      <c r="EUW250" s="1566"/>
      <c r="EUX250" s="1566"/>
      <c r="EUY250" s="1566"/>
      <c r="EUZ250" s="1566"/>
      <c r="EVA250" s="1566"/>
      <c r="EVB250" s="1566"/>
      <c r="EVC250" s="1566"/>
      <c r="EVD250" s="1566"/>
      <c r="EVE250" s="1566"/>
      <c r="EVF250" s="1566"/>
      <c r="EVG250" s="1566"/>
      <c r="EVH250" s="1566"/>
      <c r="EVI250" s="1566"/>
      <c r="EVJ250" s="1566"/>
      <c r="EVK250" s="1566"/>
      <c r="EVL250" s="1566"/>
      <c r="EVM250" s="1566"/>
      <c r="EVN250" s="1566"/>
      <c r="EVO250" s="1566"/>
      <c r="EVP250" s="1566"/>
      <c r="EVQ250" s="1566"/>
      <c r="EVR250" s="1566"/>
      <c r="EVS250" s="1566"/>
      <c r="EVT250" s="1566"/>
      <c r="EVU250" s="1566"/>
      <c r="EVV250" s="1566"/>
      <c r="EVW250" s="1566"/>
      <c r="EVX250" s="1566"/>
      <c r="EVY250" s="1566"/>
      <c r="EVZ250" s="1566"/>
      <c r="EWA250" s="1566"/>
      <c r="EWB250" s="1566"/>
      <c r="EWC250" s="1566"/>
      <c r="EWD250" s="1566"/>
      <c r="EWE250" s="1566"/>
      <c r="EWF250" s="1566"/>
      <c r="EWG250" s="1566"/>
      <c r="EWH250" s="1566"/>
      <c r="EWI250" s="1566"/>
      <c r="EWJ250" s="1566"/>
      <c r="EWK250" s="1566"/>
      <c r="EWL250" s="1566"/>
      <c r="EWM250" s="1566"/>
      <c r="EWN250" s="1566"/>
      <c r="EWO250" s="1566"/>
      <c r="EWP250" s="1566"/>
      <c r="EWQ250" s="1566"/>
      <c r="EWR250" s="1566"/>
      <c r="EWS250" s="1566"/>
      <c r="EWT250" s="1566"/>
      <c r="EWU250" s="1566"/>
      <c r="EWV250" s="1566"/>
      <c r="EWW250" s="1566"/>
      <c r="EWX250" s="1566"/>
      <c r="EWY250" s="1566"/>
      <c r="EWZ250" s="1566"/>
      <c r="EXA250" s="1566"/>
      <c r="EXB250" s="1566"/>
      <c r="EXC250" s="1566"/>
      <c r="EXD250" s="1566"/>
      <c r="EXE250" s="1566"/>
      <c r="EXF250" s="1566"/>
      <c r="EXG250" s="1566"/>
      <c r="EXH250" s="1566"/>
      <c r="EXI250" s="1566"/>
      <c r="EXJ250" s="1566"/>
      <c r="EXK250" s="1566"/>
      <c r="EXL250" s="1566"/>
      <c r="EXM250" s="1566"/>
      <c r="EXN250" s="1566"/>
      <c r="EXO250" s="1566"/>
      <c r="EXP250" s="1566"/>
      <c r="EXQ250" s="1566"/>
      <c r="EXR250" s="1566"/>
      <c r="EXS250" s="1566"/>
      <c r="EXT250" s="1566"/>
      <c r="EXU250" s="1566"/>
      <c r="EXV250" s="1566"/>
      <c r="EXW250" s="1566"/>
      <c r="EXX250" s="1566"/>
      <c r="EXY250" s="1566"/>
      <c r="EXZ250" s="1566"/>
      <c r="EYA250" s="1566"/>
      <c r="EYB250" s="1566"/>
      <c r="EYC250" s="1566"/>
      <c r="EYD250" s="1566"/>
      <c r="EYE250" s="1566"/>
      <c r="EYF250" s="1566"/>
      <c r="EYG250" s="1566"/>
      <c r="EYH250" s="1566"/>
      <c r="EYI250" s="1566"/>
      <c r="EYJ250" s="1566"/>
      <c r="EYK250" s="1566"/>
      <c r="EYL250" s="1566"/>
      <c r="EYM250" s="1566"/>
      <c r="EYN250" s="1566"/>
      <c r="EYO250" s="1566"/>
      <c r="EYP250" s="1566"/>
      <c r="EYQ250" s="1566"/>
      <c r="EYR250" s="1566"/>
      <c r="EYS250" s="1566"/>
      <c r="EYT250" s="1566"/>
      <c r="EYU250" s="1566"/>
      <c r="EYV250" s="1566"/>
      <c r="EYW250" s="1566"/>
      <c r="EYX250" s="1566"/>
      <c r="EYY250" s="1566"/>
      <c r="EYZ250" s="1566"/>
      <c r="EZA250" s="1566"/>
      <c r="EZB250" s="1566"/>
      <c r="EZC250" s="1566"/>
      <c r="EZD250" s="1566"/>
      <c r="EZE250" s="1566"/>
      <c r="EZF250" s="1566"/>
      <c r="EZG250" s="1566"/>
      <c r="EZH250" s="1566"/>
      <c r="EZI250" s="1566"/>
      <c r="EZJ250" s="1566"/>
      <c r="EZK250" s="1566"/>
      <c r="EZL250" s="1566"/>
      <c r="EZM250" s="1566"/>
      <c r="EZN250" s="1566"/>
      <c r="EZO250" s="1566"/>
      <c r="EZP250" s="1566"/>
      <c r="EZQ250" s="1566"/>
      <c r="EZR250" s="1566"/>
      <c r="EZS250" s="1566"/>
      <c r="EZT250" s="1566"/>
      <c r="EZU250" s="1566"/>
      <c r="EZV250" s="1566"/>
      <c r="EZW250" s="1566"/>
      <c r="EZX250" s="1566"/>
      <c r="EZY250" s="1566"/>
      <c r="EZZ250" s="1566"/>
      <c r="FAA250" s="1566"/>
      <c r="FAB250" s="1566"/>
      <c r="FAC250" s="1566"/>
      <c r="FAD250" s="1566"/>
      <c r="FAE250" s="1566"/>
      <c r="FAF250" s="1566"/>
      <c r="FAG250" s="1566"/>
      <c r="FAH250" s="1566"/>
      <c r="FAI250" s="1566"/>
      <c r="FAJ250" s="1566"/>
      <c r="FAK250" s="1566"/>
      <c r="FAL250" s="1566"/>
      <c r="FAM250" s="1566"/>
      <c r="FAN250" s="1566"/>
      <c r="FAO250" s="1566"/>
      <c r="FAP250" s="1566"/>
      <c r="FAQ250" s="1566"/>
      <c r="FAR250" s="1566"/>
      <c r="FAS250" s="1566"/>
      <c r="FAT250" s="1566"/>
      <c r="FAU250" s="1566"/>
      <c r="FAV250" s="1566"/>
      <c r="FAW250" s="1566"/>
      <c r="FAX250" s="1566"/>
      <c r="FAY250" s="1566"/>
      <c r="FAZ250" s="1566"/>
      <c r="FBA250" s="1566"/>
      <c r="FBB250" s="1566"/>
      <c r="FBC250" s="1566"/>
      <c r="FBD250" s="1566"/>
      <c r="FBE250" s="1566"/>
      <c r="FBF250" s="1566"/>
      <c r="FBG250" s="1566"/>
      <c r="FBH250" s="1566"/>
      <c r="FBI250" s="1566"/>
      <c r="FBJ250" s="1566"/>
      <c r="FBK250" s="1566"/>
      <c r="FBL250" s="1566"/>
      <c r="FBM250" s="1566"/>
      <c r="FBN250" s="1566"/>
      <c r="FBO250" s="1566"/>
      <c r="FBP250" s="1566"/>
      <c r="FBQ250" s="1566"/>
      <c r="FBR250" s="1566"/>
      <c r="FBS250" s="1566"/>
      <c r="FBT250" s="1566"/>
      <c r="FBU250" s="1566"/>
      <c r="FBV250" s="1566"/>
      <c r="FBW250" s="1566"/>
      <c r="FBX250" s="1566"/>
      <c r="FBY250" s="1566"/>
      <c r="FBZ250" s="1566"/>
      <c r="FCA250" s="1566"/>
      <c r="FCB250" s="1566"/>
      <c r="FCC250" s="1566"/>
      <c r="FCD250" s="1566"/>
      <c r="FCE250" s="1566"/>
      <c r="FCF250" s="1566"/>
      <c r="FCG250" s="1566"/>
      <c r="FCH250" s="1566"/>
      <c r="FCI250" s="1566"/>
      <c r="FCJ250" s="1566"/>
      <c r="FCK250" s="1566"/>
      <c r="FCL250" s="1566"/>
      <c r="FCM250" s="1566"/>
      <c r="FCN250" s="1566"/>
      <c r="FCO250" s="1566"/>
      <c r="FCP250" s="1566"/>
      <c r="FCQ250" s="1566"/>
      <c r="FCR250" s="1566"/>
      <c r="FCS250" s="1566"/>
      <c r="FCT250" s="1566"/>
      <c r="FCU250" s="1566"/>
      <c r="FCV250" s="1566"/>
      <c r="FCW250" s="1566"/>
      <c r="FCX250" s="1566"/>
      <c r="FCY250" s="1566"/>
      <c r="FCZ250" s="1566"/>
      <c r="FDA250" s="1566"/>
      <c r="FDB250" s="1566"/>
      <c r="FDC250" s="1566"/>
      <c r="FDD250" s="1566"/>
      <c r="FDE250" s="1566"/>
      <c r="FDF250" s="1566"/>
      <c r="FDG250" s="1566"/>
      <c r="FDH250" s="1566"/>
      <c r="FDI250" s="1566"/>
      <c r="FDJ250" s="1566"/>
      <c r="FDK250" s="1566"/>
      <c r="FDL250" s="1566"/>
      <c r="FDM250" s="1566"/>
      <c r="FDN250" s="1566"/>
      <c r="FDO250" s="1566"/>
      <c r="FDP250" s="1566"/>
      <c r="FDQ250" s="1566"/>
      <c r="FDR250" s="1566"/>
      <c r="FDS250" s="1566"/>
      <c r="FDT250" s="1566"/>
      <c r="FDU250" s="1566"/>
      <c r="FDV250" s="1566"/>
      <c r="FDW250" s="1566"/>
      <c r="FDX250" s="1566"/>
      <c r="FDY250" s="1566"/>
      <c r="FDZ250" s="1566"/>
      <c r="FEA250" s="1566"/>
      <c r="FEB250" s="1566"/>
      <c r="FEC250" s="1566"/>
      <c r="FED250" s="1566"/>
      <c r="FEE250" s="1566"/>
      <c r="FEF250" s="1566"/>
      <c r="FEG250" s="1566"/>
      <c r="FEH250" s="1566"/>
      <c r="FEI250" s="1566"/>
      <c r="FEJ250" s="1566"/>
      <c r="FEK250" s="1566"/>
      <c r="FEL250" s="1566"/>
      <c r="FEM250" s="1566"/>
      <c r="FEN250" s="1566"/>
      <c r="FEO250" s="1566"/>
      <c r="FEP250" s="1566"/>
      <c r="FEQ250" s="1566"/>
      <c r="FER250" s="1566"/>
      <c r="FES250" s="1566"/>
      <c r="FET250" s="1566"/>
      <c r="FEU250" s="1566"/>
      <c r="FEV250" s="1566"/>
      <c r="FEW250" s="1566"/>
      <c r="FEX250" s="1566"/>
      <c r="FEY250" s="1566"/>
      <c r="FEZ250" s="1566"/>
      <c r="FFA250" s="1566"/>
      <c r="FFB250" s="1566"/>
      <c r="FFC250" s="1566"/>
      <c r="FFD250" s="1566"/>
      <c r="FFE250" s="1566"/>
      <c r="FFF250" s="1566"/>
      <c r="FFG250" s="1566"/>
      <c r="FFH250" s="1566"/>
      <c r="FFI250" s="1566"/>
      <c r="FFJ250" s="1566"/>
      <c r="FFK250" s="1566"/>
      <c r="FFL250" s="1566"/>
      <c r="FFM250" s="1566"/>
      <c r="FFN250" s="1566"/>
      <c r="FFO250" s="1566"/>
      <c r="FFP250" s="1566"/>
      <c r="FFQ250" s="1566"/>
      <c r="FFR250" s="1566"/>
      <c r="FFS250" s="1566"/>
      <c r="FFT250" s="1566"/>
      <c r="FFU250" s="1566"/>
      <c r="FFV250" s="1566"/>
      <c r="FFW250" s="1566"/>
      <c r="FFX250" s="1566"/>
      <c r="FFY250" s="1566"/>
      <c r="FFZ250" s="1566"/>
      <c r="FGA250" s="1566"/>
      <c r="FGB250" s="1566"/>
      <c r="FGC250" s="1566"/>
      <c r="FGD250" s="1566"/>
      <c r="FGE250" s="1566"/>
      <c r="FGF250" s="1566"/>
      <c r="FGG250" s="1566"/>
      <c r="FGH250" s="1566"/>
      <c r="FGI250" s="1566"/>
      <c r="FGJ250" s="1566"/>
      <c r="FGK250" s="1566"/>
      <c r="FGL250" s="1566"/>
      <c r="FGM250" s="1566"/>
      <c r="FGN250" s="1566"/>
      <c r="FGO250" s="1566"/>
      <c r="FGP250" s="1566"/>
      <c r="FGQ250" s="1566"/>
      <c r="FGR250" s="1566"/>
      <c r="FGS250" s="1566"/>
      <c r="FGT250" s="1566"/>
      <c r="FGU250" s="1566"/>
      <c r="FGV250" s="1566"/>
      <c r="FGW250" s="1566"/>
      <c r="FGX250" s="1566"/>
      <c r="FGY250" s="1566"/>
      <c r="FGZ250" s="1566"/>
      <c r="FHA250" s="1566"/>
      <c r="FHB250" s="1566"/>
      <c r="FHC250" s="1566"/>
      <c r="FHD250" s="1566"/>
      <c r="FHE250" s="1566"/>
      <c r="FHF250" s="1566"/>
      <c r="FHG250" s="1566"/>
      <c r="FHH250" s="1566"/>
      <c r="FHI250" s="1566"/>
      <c r="FHJ250" s="1566"/>
      <c r="FHK250" s="1566"/>
      <c r="FHL250" s="1566"/>
      <c r="FHM250" s="1566"/>
      <c r="FHN250" s="1566"/>
      <c r="FHO250" s="1566"/>
      <c r="FHP250" s="1566"/>
      <c r="FHQ250" s="1566"/>
      <c r="FHR250" s="1566"/>
      <c r="FHS250" s="1566"/>
      <c r="FHT250" s="1566"/>
      <c r="FHU250" s="1566"/>
      <c r="FHV250" s="1566"/>
      <c r="FHW250" s="1566"/>
      <c r="FHX250" s="1566"/>
      <c r="FHY250" s="1566"/>
      <c r="FHZ250" s="1566"/>
      <c r="FIA250" s="1566"/>
      <c r="FIB250" s="1566"/>
      <c r="FIC250" s="1566"/>
      <c r="FID250" s="1566"/>
      <c r="FIE250" s="1566"/>
      <c r="FIF250" s="1566"/>
      <c r="FIG250" s="1566"/>
      <c r="FIH250" s="1566"/>
      <c r="FII250" s="1566"/>
      <c r="FIJ250" s="1566"/>
      <c r="FIK250" s="1566"/>
      <c r="FIL250" s="1566"/>
      <c r="FIM250" s="1566"/>
      <c r="FIN250" s="1566"/>
      <c r="FIO250" s="1566"/>
      <c r="FIP250" s="1566"/>
      <c r="FIQ250" s="1566"/>
      <c r="FIR250" s="1566"/>
      <c r="FIS250" s="1566"/>
      <c r="FIT250" s="1566"/>
      <c r="FIU250" s="1566"/>
      <c r="FIV250" s="1566"/>
      <c r="FIW250" s="1566"/>
      <c r="FIX250" s="1566"/>
      <c r="FIY250" s="1566"/>
      <c r="FIZ250" s="1566"/>
      <c r="FJA250" s="1566"/>
      <c r="FJB250" s="1566"/>
      <c r="FJC250" s="1566"/>
      <c r="FJD250" s="1566"/>
      <c r="FJE250" s="1566"/>
      <c r="FJF250" s="1566"/>
      <c r="FJG250" s="1566"/>
      <c r="FJH250" s="1566"/>
      <c r="FJI250" s="1566"/>
      <c r="FJJ250" s="1566"/>
      <c r="FJK250" s="1566"/>
      <c r="FJL250" s="1566"/>
      <c r="FJM250" s="1566"/>
      <c r="FJN250" s="1566"/>
      <c r="FJO250" s="1566"/>
      <c r="FJP250" s="1566"/>
      <c r="FJQ250" s="1566"/>
      <c r="FJR250" s="1566"/>
      <c r="FJS250" s="1566"/>
      <c r="FJT250" s="1566"/>
      <c r="FJU250" s="1566"/>
      <c r="FJV250" s="1566"/>
      <c r="FJW250" s="1566"/>
      <c r="FJX250" s="1566"/>
      <c r="FJY250" s="1566"/>
      <c r="FJZ250" s="1566"/>
      <c r="FKA250" s="1566"/>
      <c r="FKB250" s="1566"/>
      <c r="FKC250" s="1566"/>
      <c r="FKD250" s="1566"/>
      <c r="FKE250" s="1566"/>
      <c r="FKF250" s="1566"/>
      <c r="FKG250" s="1566"/>
      <c r="FKH250" s="1566"/>
      <c r="FKI250" s="1566"/>
      <c r="FKJ250" s="1566"/>
      <c r="FKK250" s="1566"/>
      <c r="FKL250" s="1566"/>
      <c r="FKM250" s="1566"/>
      <c r="FKN250" s="1566"/>
      <c r="FKO250" s="1566"/>
      <c r="FKP250" s="1566"/>
      <c r="FKQ250" s="1566"/>
      <c r="FKR250" s="1566"/>
      <c r="FKS250" s="1566"/>
      <c r="FKT250" s="1566"/>
      <c r="FKU250" s="1566"/>
      <c r="FKV250" s="1566"/>
      <c r="FKW250" s="1566"/>
      <c r="FKX250" s="1566"/>
      <c r="FKY250" s="1566"/>
      <c r="FKZ250" s="1566"/>
      <c r="FLA250" s="1566"/>
      <c r="FLB250" s="1566"/>
      <c r="FLC250" s="1566"/>
      <c r="FLD250" s="1566"/>
      <c r="FLE250" s="1566"/>
      <c r="FLF250" s="1566"/>
      <c r="FLG250" s="1566"/>
      <c r="FLH250" s="1566"/>
      <c r="FLI250" s="1566"/>
      <c r="FLJ250" s="1566"/>
      <c r="FLK250" s="1566"/>
      <c r="FLL250" s="1566"/>
      <c r="FLM250" s="1566"/>
      <c r="FLN250" s="1566"/>
      <c r="FLO250" s="1566"/>
      <c r="FLP250" s="1566"/>
      <c r="FLQ250" s="1566"/>
      <c r="FLR250" s="1566"/>
      <c r="FLS250" s="1566"/>
      <c r="FLT250" s="1566"/>
      <c r="FLU250" s="1566"/>
      <c r="FLV250" s="1566"/>
      <c r="FLW250" s="1566"/>
      <c r="FLX250" s="1566"/>
      <c r="FLY250" s="1566"/>
      <c r="FLZ250" s="1566"/>
      <c r="FMA250" s="1566"/>
      <c r="FMB250" s="1566"/>
      <c r="FMC250" s="1566"/>
      <c r="FMD250" s="1566"/>
      <c r="FME250" s="1566"/>
      <c r="FMF250" s="1566"/>
      <c r="FMG250" s="1566"/>
      <c r="FMH250" s="1566"/>
      <c r="FMI250" s="1566"/>
      <c r="FMJ250" s="1566"/>
      <c r="FMK250" s="1566"/>
      <c r="FML250" s="1566"/>
      <c r="FMM250" s="1566"/>
      <c r="FMN250" s="1566"/>
      <c r="FMO250" s="1566"/>
      <c r="FMP250" s="1566"/>
      <c r="FMQ250" s="1566"/>
      <c r="FMR250" s="1566"/>
      <c r="FMS250" s="1566"/>
      <c r="FMT250" s="1566"/>
      <c r="FMU250" s="1566"/>
      <c r="FMV250" s="1566"/>
      <c r="FMW250" s="1566"/>
      <c r="FMX250" s="1566"/>
      <c r="FMY250" s="1566"/>
      <c r="FMZ250" s="1566"/>
      <c r="FNA250" s="1566"/>
      <c r="FNB250" s="1566"/>
      <c r="FNC250" s="1566"/>
      <c r="FND250" s="1566"/>
      <c r="FNE250" s="1566"/>
      <c r="FNF250" s="1566"/>
      <c r="FNG250" s="1566"/>
      <c r="FNH250" s="1566"/>
      <c r="FNI250" s="1566"/>
      <c r="FNJ250" s="1566"/>
      <c r="FNK250" s="1566"/>
      <c r="FNL250" s="1566"/>
      <c r="FNM250" s="1566"/>
      <c r="FNN250" s="1566"/>
      <c r="FNO250" s="1566"/>
      <c r="FNP250" s="1566"/>
      <c r="FNQ250" s="1566"/>
      <c r="FNR250" s="1566"/>
      <c r="FNS250" s="1566"/>
      <c r="FNT250" s="1566"/>
      <c r="FNU250" s="1566"/>
      <c r="FNV250" s="1566"/>
      <c r="FNW250" s="1566"/>
      <c r="FNX250" s="1566"/>
      <c r="FNY250" s="1566"/>
      <c r="FNZ250" s="1566"/>
      <c r="FOA250" s="1566"/>
      <c r="FOB250" s="1566"/>
      <c r="FOC250" s="1566"/>
      <c r="FOD250" s="1566"/>
      <c r="FOE250" s="1566"/>
      <c r="FOF250" s="1566"/>
      <c r="FOG250" s="1566"/>
      <c r="FOH250" s="1566"/>
      <c r="FOI250" s="1566"/>
      <c r="FOJ250" s="1566"/>
      <c r="FOK250" s="1566"/>
      <c r="FOL250" s="1566"/>
      <c r="FOM250" s="1566"/>
      <c r="FON250" s="1566"/>
      <c r="FOO250" s="1566"/>
      <c r="FOP250" s="1566"/>
      <c r="FOQ250" s="1566"/>
      <c r="FOR250" s="1566"/>
      <c r="FOS250" s="1566"/>
      <c r="FOT250" s="1566"/>
      <c r="FOU250" s="1566"/>
      <c r="FOV250" s="1566"/>
      <c r="FOW250" s="1566"/>
      <c r="FOX250" s="1566"/>
      <c r="FOY250" s="1566"/>
      <c r="FOZ250" s="1566"/>
      <c r="FPA250" s="1566"/>
      <c r="FPB250" s="1566"/>
      <c r="FPC250" s="1566"/>
      <c r="FPD250" s="1566"/>
      <c r="FPE250" s="1566"/>
      <c r="FPF250" s="1566"/>
      <c r="FPG250" s="1566"/>
      <c r="FPH250" s="1566"/>
      <c r="FPI250" s="1566"/>
      <c r="FPJ250" s="1566"/>
      <c r="FPK250" s="1566"/>
      <c r="FPL250" s="1566"/>
      <c r="FPM250" s="1566"/>
      <c r="FPN250" s="1566"/>
      <c r="FPO250" s="1566"/>
      <c r="FPP250" s="1566"/>
      <c r="FPQ250" s="1566"/>
      <c r="FPR250" s="1566"/>
      <c r="FPS250" s="1566"/>
      <c r="FPT250" s="1566"/>
      <c r="FPU250" s="1566"/>
      <c r="FPV250" s="1566"/>
      <c r="FPW250" s="1566"/>
      <c r="FPX250" s="1566"/>
      <c r="FPY250" s="1566"/>
      <c r="FPZ250" s="1566"/>
      <c r="FQA250" s="1566"/>
      <c r="FQB250" s="1566"/>
      <c r="FQC250" s="1566"/>
      <c r="FQD250" s="1566"/>
      <c r="FQE250" s="1566"/>
      <c r="FQF250" s="1566"/>
      <c r="FQG250" s="1566"/>
      <c r="FQH250" s="1566"/>
      <c r="FQI250" s="1566"/>
      <c r="FQJ250" s="1566"/>
      <c r="FQK250" s="1566"/>
      <c r="FQL250" s="1566"/>
      <c r="FQM250" s="1566"/>
      <c r="FQN250" s="1566"/>
      <c r="FQO250" s="1566"/>
      <c r="FQP250" s="1566"/>
      <c r="FQQ250" s="1566"/>
      <c r="FQR250" s="1566"/>
      <c r="FQS250" s="1566"/>
      <c r="FQT250" s="1566"/>
      <c r="FQU250" s="1566"/>
      <c r="FQV250" s="1566"/>
      <c r="FQW250" s="1566"/>
      <c r="FQX250" s="1566"/>
      <c r="FQY250" s="1566"/>
      <c r="FQZ250" s="1566"/>
      <c r="FRA250" s="1566"/>
      <c r="FRB250" s="1566"/>
      <c r="FRC250" s="1566"/>
      <c r="FRD250" s="1566"/>
      <c r="FRE250" s="1566"/>
      <c r="FRF250" s="1566"/>
      <c r="FRG250" s="1566"/>
      <c r="FRH250" s="1566"/>
      <c r="FRI250" s="1566"/>
      <c r="FRJ250" s="1566"/>
      <c r="FRK250" s="1566"/>
      <c r="FRL250" s="1566"/>
      <c r="FRM250" s="1566"/>
      <c r="FRN250" s="1566"/>
      <c r="FRO250" s="1566"/>
      <c r="FRP250" s="1566"/>
      <c r="FRQ250" s="1566"/>
      <c r="FRR250" s="1566"/>
      <c r="FRS250" s="1566"/>
      <c r="FRT250" s="1566"/>
      <c r="FRU250" s="1566"/>
      <c r="FRV250" s="1566"/>
      <c r="FRW250" s="1566"/>
      <c r="FRX250" s="1566"/>
      <c r="FRY250" s="1566"/>
      <c r="FRZ250" s="1566"/>
      <c r="FSA250" s="1566"/>
      <c r="FSB250" s="1566"/>
      <c r="FSC250" s="1566"/>
      <c r="FSD250" s="1566"/>
      <c r="FSE250" s="1566"/>
      <c r="FSF250" s="1566"/>
      <c r="FSG250" s="1566"/>
      <c r="FSH250" s="1566"/>
      <c r="FSI250" s="1566"/>
      <c r="FSJ250" s="1566"/>
      <c r="FSK250" s="1566"/>
      <c r="FSL250" s="1566"/>
      <c r="FSM250" s="1566"/>
      <c r="FSN250" s="1566"/>
      <c r="FSO250" s="1566"/>
      <c r="FSP250" s="1566"/>
      <c r="FSQ250" s="1566"/>
      <c r="FSR250" s="1566"/>
      <c r="FSS250" s="1566"/>
      <c r="FST250" s="1566"/>
      <c r="FSU250" s="1566"/>
      <c r="FSV250" s="1566"/>
      <c r="FSW250" s="1566"/>
      <c r="FSX250" s="1566"/>
      <c r="FSY250" s="1566"/>
      <c r="FSZ250" s="1566"/>
      <c r="FTA250" s="1566"/>
      <c r="FTB250" s="1566"/>
      <c r="FTC250" s="1566"/>
      <c r="FTD250" s="1566"/>
      <c r="FTE250" s="1566"/>
      <c r="FTF250" s="1566"/>
      <c r="FTG250" s="1566"/>
      <c r="FTH250" s="1566"/>
      <c r="FTI250" s="1566"/>
      <c r="FTJ250" s="1566"/>
      <c r="FTK250" s="1566"/>
      <c r="FTL250" s="1566"/>
      <c r="FTM250" s="1566"/>
      <c r="FTN250" s="1566"/>
      <c r="FTO250" s="1566"/>
      <c r="FTP250" s="1566"/>
      <c r="FTQ250" s="1566"/>
      <c r="FTR250" s="1566"/>
      <c r="FTS250" s="1566"/>
      <c r="FTT250" s="1566"/>
      <c r="FTU250" s="1566"/>
      <c r="FTV250" s="1566"/>
      <c r="FTW250" s="1566"/>
      <c r="FTX250" s="1566"/>
      <c r="FTY250" s="1566"/>
      <c r="FTZ250" s="1566"/>
      <c r="FUA250" s="1566"/>
      <c r="FUB250" s="1566"/>
      <c r="FUC250" s="1566"/>
      <c r="FUD250" s="1566"/>
      <c r="FUE250" s="1566"/>
      <c r="FUF250" s="1566"/>
      <c r="FUG250" s="1566"/>
      <c r="FUH250" s="1566"/>
      <c r="FUI250" s="1566"/>
      <c r="FUJ250" s="1566"/>
      <c r="FUK250" s="1566"/>
      <c r="FUL250" s="1566"/>
      <c r="FUM250" s="1566"/>
      <c r="FUN250" s="1566"/>
      <c r="FUO250" s="1566"/>
      <c r="FUP250" s="1566"/>
      <c r="FUQ250" s="1566"/>
      <c r="FUR250" s="1566"/>
      <c r="FUS250" s="1566"/>
      <c r="FUT250" s="1566"/>
      <c r="FUU250" s="1566"/>
      <c r="FUV250" s="1566"/>
      <c r="FUW250" s="1566"/>
      <c r="FUX250" s="1566"/>
      <c r="FUY250" s="1566"/>
      <c r="FUZ250" s="1566"/>
      <c r="FVA250" s="1566"/>
      <c r="FVB250" s="1566"/>
      <c r="FVC250" s="1566"/>
      <c r="FVD250" s="1566"/>
      <c r="FVE250" s="1566"/>
      <c r="FVF250" s="1566"/>
      <c r="FVG250" s="1566"/>
      <c r="FVH250" s="1566"/>
      <c r="FVI250" s="1566"/>
      <c r="FVJ250" s="1566"/>
      <c r="FVK250" s="1566"/>
      <c r="FVL250" s="1566"/>
      <c r="FVM250" s="1566"/>
      <c r="FVN250" s="1566"/>
      <c r="FVO250" s="1566"/>
      <c r="FVP250" s="1566"/>
      <c r="FVQ250" s="1566"/>
      <c r="FVR250" s="1566"/>
      <c r="FVS250" s="1566"/>
      <c r="FVT250" s="1566"/>
      <c r="FVU250" s="1566"/>
      <c r="FVV250" s="1566"/>
      <c r="FVW250" s="1566"/>
      <c r="FVX250" s="1566"/>
      <c r="FVY250" s="1566"/>
      <c r="FVZ250" s="1566"/>
      <c r="FWA250" s="1566"/>
      <c r="FWB250" s="1566"/>
      <c r="FWC250" s="1566"/>
      <c r="FWD250" s="1566"/>
      <c r="FWE250" s="1566"/>
      <c r="FWF250" s="1566"/>
      <c r="FWG250" s="1566"/>
      <c r="FWH250" s="1566"/>
      <c r="FWI250" s="1566"/>
      <c r="FWJ250" s="1566"/>
      <c r="FWK250" s="1566"/>
      <c r="FWL250" s="1566"/>
      <c r="FWM250" s="1566"/>
      <c r="FWN250" s="1566"/>
      <c r="FWO250" s="1566"/>
      <c r="FWP250" s="1566"/>
      <c r="FWQ250" s="1566"/>
      <c r="FWR250" s="1566"/>
      <c r="FWS250" s="1566"/>
      <c r="FWT250" s="1566"/>
      <c r="FWU250" s="1566"/>
      <c r="FWV250" s="1566"/>
      <c r="FWW250" s="1566"/>
      <c r="FWX250" s="1566"/>
      <c r="FWY250" s="1566"/>
      <c r="FWZ250" s="1566"/>
      <c r="FXA250" s="1566"/>
      <c r="FXB250" s="1566"/>
      <c r="FXC250" s="1566"/>
      <c r="FXD250" s="1566"/>
      <c r="FXE250" s="1566"/>
      <c r="FXF250" s="1566"/>
      <c r="FXG250" s="1566"/>
      <c r="FXH250" s="1566"/>
      <c r="FXI250" s="1566"/>
      <c r="FXJ250" s="1566"/>
      <c r="FXK250" s="1566"/>
      <c r="FXL250" s="1566"/>
      <c r="FXM250" s="1566"/>
      <c r="FXN250" s="1566"/>
      <c r="FXO250" s="1566"/>
      <c r="FXP250" s="1566"/>
      <c r="FXQ250" s="1566"/>
      <c r="FXR250" s="1566"/>
      <c r="FXS250" s="1566"/>
      <c r="FXT250" s="1566"/>
      <c r="FXU250" s="1566"/>
      <c r="FXV250" s="1566"/>
      <c r="FXW250" s="1566"/>
      <c r="FXX250" s="1566"/>
      <c r="FXY250" s="1566"/>
      <c r="FXZ250" s="1566"/>
      <c r="FYA250" s="1566"/>
      <c r="FYB250" s="1566"/>
      <c r="FYC250" s="1566"/>
      <c r="FYD250" s="1566"/>
      <c r="FYE250" s="1566"/>
      <c r="FYF250" s="1566"/>
      <c r="FYG250" s="1566"/>
      <c r="FYH250" s="1566"/>
      <c r="FYI250" s="1566"/>
      <c r="FYJ250" s="1566"/>
      <c r="FYK250" s="1566"/>
      <c r="FYL250" s="1566"/>
      <c r="FYM250" s="1566"/>
      <c r="FYN250" s="1566"/>
      <c r="FYO250" s="1566"/>
      <c r="FYP250" s="1566"/>
      <c r="FYQ250" s="1566"/>
      <c r="FYR250" s="1566"/>
      <c r="FYS250" s="1566"/>
      <c r="FYT250" s="1566"/>
      <c r="FYU250" s="1566"/>
      <c r="FYV250" s="1566"/>
      <c r="FYW250" s="1566"/>
      <c r="FYX250" s="1566"/>
      <c r="FYY250" s="1566"/>
      <c r="FYZ250" s="1566"/>
      <c r="FZA250" s="1566"/>
      <c r="FZB250" s="1566"/>
      <c r="FZC250" s="1566"/>
      <c r="FZD250" s="1566"/>
      <c r="FZE250" s="1566"/>
      <c r="FZF250" s="1566"/>
      <c r="FZG250" s="1566"/>
      <c r="FZH250" s="1566"/>
      <c r="FZI250" s="1566"/>
      <c r="FZJ250" s="1566"/>
      <c r="FZK250" s="1566"/>
      <c r="FZL250" s="1566"/>
      <c r="FZM250" s="1566"/>
      <c r="FZN250" s="1566"/>
      <c r="FZO250" s="1566"/>
      <c r="FZP250" s="1566"/>
      <c r="FZQ250" s="1566"/>
      <c r="FZR250" s="1566"/>
      <c r="FZS250" s="1566"/>
      <c r="FZT250" s="1566"/>
      <c r="FZU250" s="1566"/>
      <c r="FZV250" s="1566"/>
      <c r="FZW250" s="1566"/>
      <c r="FZX250" s="1566"/>
      <c r="FZY250" s="1566"/>
      <c r="FZZ250" s="1566"/>
      <c r="GAA250" s="1566"/>
      <c r="GAB250" s="1566"/>
      <c r="GAC250" s="1566"/>
      <c r="GAD250" s="1566"/>
      <c r="GAE250" s="1566"/>
      <c r="GAF250" s="1566"/>
      <c r="GAG250" s="1566"/>
      <c r="GAH250" s="1566"/>
      <c r="GAI250" s="1566"/>
      <c r="GAJ250" s="1566"/>
      <c r="GAK250" s="1566"/>
      <c r="GAL250" s="1566"/>
      <c r="GAM250" s="1566"/>
      <c r="GAN250" s="1566"/>
      <c r="GAO250" s="1566"/>
      <c r="GAP250" s="1566"/>
      <c r="GAQ250" s="1566"/>
      <c r="GAR250" s="1566"/>
      <c r="GAS250" s="1566"/>
      <c r="GAT250" s="1566"/>
      <c r="GAU250" s="1566"/>
      <c r="GAV250" s="1566"/>
      <c r="GAW250" s="1566"/>
      <c r="GAX250" s="1566"/>
      <c r="GAY250" s="1566"/>
      <c r="GAZ250" s="1566"/>
      <c r="GBA250" s="1566"/>
      <c r="GBB250" s="1566"/>
      <c r="GBC250" s="1566"/>
      <c r="GBD250" s="1566"/>
      <c r="GBE250" s="1566"/>
      <c r="GBF250" s="1566"/>
      <c r="GBG250" s="1566"/>
      <c r="GBH250" s="1566"/>
      <c r="GBI250" s="1566"/>
      <c r="GBJ250" s="1566"/>
      <c r="GBK250" s="1566"/>
      <c r="GBL250" s="1566"/>
      <c r="GBM250" s="1566"/>
      <c r="GBN250" s="1566"/>
      <c r="GBO250" s="1566"/>
      <c r="GBP250" s="1566"/>
      <c r="GBQ250" s="1566"/>
      <c r="GBR250" s="1566"/>
      <c r="GBS250" s="1566"/>
      <c r="GBT250" s="1566"/>
      <c r="GBU250" s="1566"/>
      <c r="GBV250" s="1566"/>
      <c r="GBW250" s="1566"/>
      <c r="GBX250" s="1566"/>
      <c r="GBY250" s="1566"/>
      <c r="GBZ250" s="1566"/>
      <c r="GCA250" s="1566"/>
      <c r="GCB250" s="1566"/>
      <c r="GCC250" s="1566"/>
      <c r="GCD250" s="1566"/>
      <c r="GCE250" s="1566"/>
      <c r="GCF250" s="1566"/>
      <c r="GCG250" s="1566"/>
      <c r="GCH250" s="1566"/>
      <c r="GCI250" s="1566"/>
      <c r="GCJ250" s="1566"/>
      <c r="GCK250" s="1566"/>
      <c r="GCL250" s="1566"/>
      <c r="GCM250" s="1566"/>
      <c r="GCN250" s="1566"/>
      <c r="GCO250" s="1566"/>
      <c r="GCP250" s="1566"/>
      <c r="GCQ250" s="1566"/>
      <c r="GCR250" s="1566"/>
      <c r="GCS250" s="1566"/>
      <c r="GCT250" s="1566"/>
      <c r="GCU250" s="1566"/>
      <c r="GCV250" s="1566"/>
      <c r="GCW250" s="1566"/>
      <c r="GCX250" s="1566"/>
      <c r="GCY250" s="1566"/>
      <c r="GCZ250" s="1566"/>
      <c r="GDA250" s="1566"/>
      <c r="GDB250" s="1566"/>
      <c r="GDC250" s="1566"/>
      <c r="GDD250" s="1566"/>
      <c r="GDE250" s="1566"/>
      <c r="GDF250" s="1566"/>
      <c r="GDG250" s="1566"/>
      <c r="GDH250" s="1566"/>
      <c r="GDI250" s="1566"/>
      <c r="GDJ250" s="1566"/>
      <c r="GDK250" s="1566"/>
      <c r="GDL250" s="1566"/>
      <c r="GDM250" s="1566"/>
      <c r="GDN250" s="1566"/>
      <c r="GDO250" s="1566"/>
      <c r="GDP250" s="1566"/>
      <c r="GDQ250" s="1566"/>
      <c r="GDR250" s="1566"/>
      <c r="GDS250" s="1566"/>
      <c r="GDT250" s="1566"/>
      <c r="GDU250" s="1566"/>
      <c r="GDV250" s="1566"/>
      <c r="GDW250" s="1566"/>
      <c r="GDX250" s="1566"/>
      <c r="GDY250" s="1566"/>
      <c r="GDZ250" s="1566"/>
      <c r="GEA250" s="1566"/>
      <c r="GEB250" s="1566"/>
      <c r="GEC250" s="1566"/>
      <c r="GED250" s="1566"/>
      <c r="GEE250" s="1566"/>
      <c r="GEF250" s="1566"/>
      <c r="GEG250" s="1566"/>
      <c r="GEH250" s="1566"/>
      <c r="GEI250" s="1566"/>
      <c r="GEJ250" s="1566"/>
      <c r="GEK250" s="1566"/>
      <c r="GEL250" s="1566"/>
      <c r="GEM250" s="1566"/>
      <c r="GEN250" s="1566"/>
      <c r="GEO250" s="1566"/>
      <c r="GEP250" s="1566"/>
      <c r="GEQ250" s="1566"/>
      <c r="GER250" s="1566"/>
      <c r="GES250" s="1566"/>
      <c r="GET250" s="1566"/>
      <c r="GEU250" s="1566"/>
      <c r="GEV250" s="1566"/>
      <c r="GEW250" s="1566"/>
      <c r="GEX250" s="1566"/>
      <c r="GEY250" s="1566"/>
      <c r="GEZ250" s="1566"/>
      <c r="GFA250" s="1566"/>
      <c r="GFB250" s="1566"/>
      <c r="GFC250" s="1566"/>
      <c r="GFD250" s="1566"/>
      <c r="GFE250" s="1566"/>
      <c r="GFF250" s="1566"/>
      <c r="GFG250" s="1566"/>
      <c r="GFH250" s="1566"/>
      <c r="GFI250" s="1566"/>
      <c r="GFJ250" s="1566"/>
      <c r="GFK250" s="1566"/>
      <c r="GFL250" s="1566"/>
      <c r="GFM250" s="1566"/>
      <c r="GFN250" s="1566"/>
      <c r="GFO250" s="1566"/>
      <c r="GFP250" s="1566"/>
      <c r="GFQ250" s="1566"/>
      <c r="GFR250" s="1566"/>
      <c r="GFS250" s="1566"/>
      <c r="GFT250" s="1566"/>
      <c r="GFU250" s="1566"/>
      <c r="GFV250" s="1566"/>
      <c r="GFW250" s="1566"/>
      <c r="GFX250" s="1566"/>
      <c r="GFY250" s="1566"/>
      <c r="GFZ250" s="1566"/>
      <c r="GGA250" s="1566"/>
      <c r="GGB250" s="1566"/>
      <c r="GGC250" s="1566"/>
      <c r="GGD250" s="1566"/>
      <c r="GGE250" s="1566"/>
      <c r="GGF250" s="1566"/>
      <c r="GGG250" s="1566"/>
      <c r="GGH250" s="1566"/>
      <c r="GGI250" s="1566"/>
      <c r="GGJ250" s="1566"/>
      <c r="GGK250" s="1566"/>
      <c r="GGL250" s="1566"/>
      <c r="GGM250" s="1566"/>
      <c r="GGN250" s="1566"/>
      <c r="GGO250" s="1566"/>
      <c r="GGP250" s="1566"/>
      <c r="GGQ250" s="1566"/>
      <c r="GGR250" s="1566"/>
      <c r="GGS250" s="1566"/>
      <c r="GGT250" s="1566"/>
      <c r="GGU250" s="1566"/>
      <c r="GGV250" s="1566"/>
      <c r="GGW250" s="1566"/>
      <c r="GGX250" s="1566"/>
      <c r="GGY250" s="1566"/>
      <c r="GGZ250" s="1566"/>
      <c r="GHA250" s="1566"/>
      <c r="GHB250" s="1566"/>
      <c r="GHC250" s="1566"/>
      <c r="GHD250" s="1566"/>
      <c r="GHE250" s="1566"/>
      <c r="GHF250" s="1566"/>
      <c r="GHG250" s="1566"/>
      <c r="GHH250" s="1566"/>
      <c r="GHI250" s="1566"/>
      <c r="GHJ250" s="1566"/>
      <c r="GHK250" s="1566"/>
      <c r="GHL250" s="1566"/>
      <c r="GHM250" s="1566"/>
      <c r="GHN250" s="1566"/>
      <c r="GHO250" s="1566"/>
      <c r="GHP250" s="1566"/>
      <c r="GHQ250" s="1566"/>
      <c r="GHR250" s="1566"/>
      <c r="GHS250" s="1566"/>
      <c r="GHT250" s="1566"/>
      <c r="GHU250" s="1566"/>
      <c r="GHV250" s="1566"/>
      <c r="GHW250" s="1566"/>
      <c r="GHX250" s="1566"/>
      <c r="GHY250" s="1566"/>
      <c r="GHZ250" s="1566"/>
      <c r="GIA250" s="1566"/>
      <c r="GIB250" s="1566"/>
      <c r="GIC250" s="1566"/>
      <c r="GID250" s="1566"/>
      <c r="GIE250" s="1566"/>
      <c r="GIF250" s="1566"/>
      <c r="GIG250" s="1566"/>
      <c r="GIH250" s="1566"/>
      <c r="GII250" s="1566"/>
      <c r="GIJ250" s="1566"/>
      <c r="GIK250" s="1566"/>
      <c r="GIL250" s="1566"/>
      <c r="GIM250" s="1566"/>
      <c r="GIN250" s="1566"/>
      <c r="GIO250" s="1566"/>
      <c r="GIP250" s="1566"/>
      <c r="GIQ250" s="1566"/>
      <c r="GIR250" s="1566"/>
      <c r="GIS250" s="1566"/>
      <c r="GIT250" s="1566"/>
      <c r="GIU250" s="1566"/>
      <c r="GIV250" s="1566"/>
      <c r="GIW250" s="1566"/>
      <c r="GIX250" s="1566"/>
      <c r="GIY250" s="1566"/>
      <c r="GIZ250" s="1566"/>
      <c r="GJA250" s="1566"/>
      <c r="GJB250" s="1566"/>
      <c r="GJC250" s="1566"/>
      <c r="GJD250" s="1566"/>
      <c r="GJE250" s="1566"/>
      <c r="GJF250" s="1566"/>
      <c r="GJG250" s="1566"/>
      <c r="GJH250" s="1566"/>
      <c r="GJI250" s="1566"/>
      <c r="GJJ250" s="1566"/>
      <c r="GJK250" s="1566"/>
      <c r="GJL250" s="1566"/>
      <c r="GJM250" s="1566"/>
      <c r="GJN250" s="1566"/>
      <c r="GJO250" s="1566"/>
      <c r="GJP250" s="1566"/>
      <c r="GJQ250" s="1566"/>
      <c r="GJR250" s="1566"/>
      <c r="GJS250" s="1566"/>
      <c r="GJT250" s="1566"/>
      <c r="GJU250" s="1566"/>
      <c r="GJV250" s="1566"/>
      <c r="GJW250" s="1566"/>
      <c r="GJX250" s="1566"/>
      <c r="GJY250" s="1566"/>
      <c r="GJZ250" s="1566"/>
      <c r="GKA250" s="1566"/>
      <c r="GKB250" s="1566"/>
      <c r="GKC250" s="1566"/>
      <c r="GKD250" s="1566"/>
      <c r="GKE250" s="1566"/>
      <c r="GKF250" s="1566"/>
      <c r="GKG250" s="1566"/>
      <c r="GKH250" s="1566"/>
      <c r="GKI250" s="1566"/>
      <c r="GKJ250" s="1566"/>
      <c r="GKK250" s="1566"/>
      <c r="GKL250" s="1566"/>
      <c r="GKM250" s="1566"/>
      <c r="GKN250" s="1566"/>
      <c r="GKO250" s="1566"/>
      <c r="GKP250" s="1566"/>
      <c r="GKQ250" s="1566"/>
      <c r="GKR250" s="1566"/>
      <c r="GKS250" s="1566"/>
      <c r="GKT250" s="1566"/>
      <c r="GKU250" s="1566"/>
      <c r="GKV250" s="1566"/>
      <c r="GKW250" s="1566"/>
      <c r="GKX250" s="1566"/>
      <c r="GKY250" s="1566"/>
      <c r="GKZ250" s="1566"/>
      <c r="GLA250" s="1566"/>
      <c r="GLB250" s="1566"/>
      <c r="GLC250" s="1566"/>
      <c r="GLD250" s="1566"/>
      <c r="GLE250" s="1566"/>
      <c r="GLF250" s="1566"/>
      <c r="GLG250" s="1566"/>
      <c r="GLH250" s="1566"/>
      <c r="GLI250" s="1566"/>
      <c r="GLJ250" s="1566"/>
      <c r="GLK250" s="1566"/>
      <c r="GLL250" s="1566"/>
      <c r="GLM250" s="1566"/>
      <c r="GLN250" s="1566"/>
      <c r="GLO250" s="1566"/>
      <c r="GLP250" s="1566"/>
      <c r="GLQ250" s="1566"/>
      <c r="GLR250" s="1566"/>
      <c r="GLS250" s="1566"/>
      <c r="GLT250" s="1566"/>
      <c r="GLU250" s="1566"/>
      <c r="GLV250" s="1566"/>
      <c r="GLW250" s="1566"/>
      <c r="GLX250" s="1566"/>
      <c r="GLY250" s="1566"/>
      <c r="GLZ250" s="1566"/>
      <c r="GMA250" s="1566"/>
      <c r="GMB250" s="1566"/>
      <c r="GMC250" s="1566"/>
      <c r="GMD250" s="1566"/>
      <c r="GME250" s="1566"/>
      <c r="GMF250" s="1566"/>
      <c r="GMG250" s="1566"/>
      <c r="GMH250" s="1566"/>
      <c r="GMI250" s="1566"/>
      <c r="GMJ250" s="1566"/>
      <c r="GMK250" s="1566"/>
      <c r="GML250" s="1566"/>
      <c r="GMM250" s="1566"/>
      <c r="GMN250" s="1566"/>
      <c r="GMO250" s="1566"/>
      <c r="GMP250" s="1566"/>
      <c r="GMQ250" s="1566"/>
      <c r="GMR250" s="1566"/>
      <c r="GMS250" s="1566"/>
      <c r="GMT250" s="1566"/>
      <c r="GMU250" s="1566"/>
      <c r="GMV250" s="1566"/>
      <c r="GMW250" s="1566"/>
      <c r="GMX250" s="1566"/>
      <c r="GMY250" s="1566"/>
      <c r="GMZ250" s="1566"/>
      <c r="GNA250" s="1566"/>
      <c r="GNB250" s="1566"/>
      <c r="GNC250" s="1566"/>
      <c r="GND250" s="1566"/>
      <c r="GNE250" s="1566"/>
      <c r="GNF250" s="1566"/>
      <c r="GNG250" s="1566"/>
      <c r="GNH250" s="1566"/>
      <c r="GNI250" s="1566"/>
      <c r="GNJ250" s="1566"/>
      <c r="GNK250" s="1566"/>
      <c r="GNL250" s="1566"/>
      <c r="GNM250" s="1566"/>
      <c r="GNN250" s="1566"/>
      <c r="GNO250" s="1566"/>
      <c r="GNP250" s="1566"/>
      <c r="GNQ250" s="1566"/>
      <c r="GNR250" s="1566"/>
      <c r="GNS250" s="1566"/>
      <c r="GNT250" s="1566"/>
      <c r="GNU250" s="1566"/>
      <c r="GNV250" s="1566"/>
      <c r="GNW250" s="1566"/>
      <c r="GNX250" s="1566"/>
      <c r="GNY250" s="1566"/>
      <c r="GNZ250" s="1566"/>
      <c r="GOA250" s="1566"/>
      <c r="GOB250" s="1566"/>
      <c r="GOC250" s="1566"/>
      <c r="GOD250" s="1566"/>
      <c r="GOE250" s="1566"/>
      <c r="GOF250" s="1566"/>
      <c r="GOG250" s="1566"/>
      <c r="GOH250" s="1566"/>
      <c r="GOI250" s="1566"/>
      <c r="GOJ250" s="1566"/>
      <c r="GOK250" s="1566"/>
      <c r="GOL250" s="1566"/>
      <c r="GOM250" s="1566"/>
      <c r="GON250" s="1566"/>
      <c r="GOO250" s="1566"/>
      <c r="GOP250" s="1566"/>
      <c r="GOQ250" s="1566"/>
      <c r="GOR250" s="1566"/>
      <c r="GOS250" s="1566"/>
      <c r="GOT250" s="1566"/>
      <c r="GOU250" s="1566"/>
      <c r="GOV250" s="1566"/>
      <c r="GOW250" s="1566"/>
      <c r="GOX250" s="1566"/>
      <c r="GOY250" s="1566"/>
      <c r="GOZ250" s="1566"/>
      <c r="GPA250" s="1566"/>
      <c r="GPB250" s="1566"/>
      <c r="GPC250" s="1566"/>
      <c r="GPD250" s="1566"/>
      <c r="GPE250" s="1566"/>
      <c r="GPF250" s="1566"/>
      <c r="GPG250" s="1566"/>
      <c r="GPH250" s="1566"/>
      <c r="GPI250" s="1566"/>
      <c r="GPJ250" s="1566"/>
      <c r="GPK250" s="1566"/>
      <c r="GPL250" s="1566"/>
      <c r="GPM250" s="1566"/>
      <c r="GPN250" s="1566"/>
      <c r="GPO250" s="1566"/>
      <c r="GPP250" s="1566"/>
      <c r="GPQ250" s="1566"/>
      <c r="GPR250" s="1566"/>
      <c r="GPS250" s="1566"/>
      <c r="GPT250" s="1566"/>
      <c r="GPU250" s="1566"/>
      <c r="GPV250" s="1566"/>
      <c r="GPW250" s="1566"/>
      <c r="GPX250" s="1566"/>
      <c r="GPY250" s="1566"/>
      <c r="GPZ250" s="1566"/>
      <c r="GQA250" s="1566"/>
      <c r="GQB250" s="1566"/>
      <c r="GQC250" s="1566"/>
      <c r="GQD250" s="1566"/>
      <c r="GQE250" s="1566"/>
      <c r="GQF250" s="1566"/>
      <c r="GQG250" s="1566"/>
      <c r="GQH250" s="1566"/>
      <c r="GQI250" s="1566"/>
      <c r="GQJ250" s="1566"/>
      <c r="GQK250" s="1566"/>
      <c r="GQL250" s="1566"/>
      <c r="GQM250" s="1566"/>
      <c r="GQN250" s="1566"/>
      <c r="GQO250" s="1566"/>
      <c r="GQP250" s="1566"/>
      <c r="GQQ250" s="1566"/>
      <c r="GQR250" s="1566"/>
      <c r="GQS250" s="1566"/>
      <c r="GQT250" s="1566"/>
      <c r="GQU250" s="1566"/>
      <c r="GQV250" s="1566"/>
      <c r="GQW250" s="1566"/>
      <c r="GQX250" s="1566"/>
      <c r="GQY250" s="1566"/>
      <c r="GQZ250" s="1566"/>
      <c r="GRA250" s="1566"/>
      <c r="GRB250" s="1566"/>
      <c r="GRC250" s="1566"/>
      <c r="GRD250" s="1566"/>
      <c r="GRE250" s="1566"/>
      <c r="GRF250" s="1566"/>
      <c r="GRG250" s="1566"/>
      <c r="GRH250" s="1566"/>
      <c r="GRI250" s="1566"/>
      <c r="GRJ250" s="1566"/>
      <c r="GRK250" s="1566"/>
      <c r="GRL250" s="1566"/>
      <c r="GRM250" s="1566"/>
      <c r="GRN250" s="1566"/>
      <c r="GRO250" s="1566"/>
      <c r="GRP250" s="1566"/>
      <c r="GRQ250" s="1566"/>
      <c r="GRR250" s="1566"/>
      <c r="GRS250" s="1566"/>
      <c r="GRT250" s="1566"/>
      <c r="GRU250" s="1566"/>
      <c r="GRV250" s="1566"/>
      <c r="GRW250" s="1566"/>
      <c r="GRX250" s="1566"/>
      <c r="GRY250" s="1566"/>
      <c r="GRZ250" s="1566"/>
      <c r="GSA250" s="1566"/>
      <c r="GSB250" s="1566"/>
      <c r="GSC250" s="1566"/>
      <c r="GSD250" s="1566"/>
      <c r="GSE250" s="1566"/>
      <c r="GSF250" s="1566"/>
      <c r="GSG250" s="1566"/>
      <c r="GSH250" s="1566"/>
      <c r="GSI250" s="1566"/>
      <c r="GSJ250" s="1566"/>
      <c r="GSK250" s="1566"/>
      <c r="GSL250" s="1566"/>
      <c r="GSM250" s="1566"/>
      <c r="GSN250" s="1566"/>
      <c r="GSO250" s="1566"/>
      <c r="GSP250" s="1566"/>
      <c r="GSQ250" s="1566"/>
      <c r="GSR250" s="1566"/>
      <c r="GSS250" s="1566"/>
      <c r="GST250" s="1566"/>
      <c r="GSU250" s="1566"/>
      <c r="GSV250" s="1566"/>
      <c r="GSW250" s="1566"/>
      <c r="GSX250" s="1566"/>
      <c r="GSY250" s="1566"/>
      <c r="GSZ250" s="1566"/>
      <c r="GTA250" s="1566"/>
      <c r="GTB250" s="1566"/>
      <c r="GTC250" s="1566"/>
      <c r="GTD250" s="1566"/>
      <c r="GTE250" s="1566"/>
      <c r="GTF250" s="1566"/>
      <c r="GTG250" s="1566"/>
      <c r="GTH250" s="1566"/>
      <c r="GTI250" s="1566"/>
      <c r="GTJ250" s="1566"/>
      <c r="GTK250" s="1566"/>
      <c r="GTL250" s="1566"/>
      <c r="GTM250" s="1566"/>
      <c r="GTN250" s="1566"/>
      <c r="GTO250" s="1566"/>
      <c r="GTP250" s="1566"/>
      <c r="GTQ250" s="1566"/>
      <c r="GTR250" s="1566"/>
      <c r="GTS250" s="1566"/>
      <c r="GTT250" s="1566"/>
      <c r="GTU250" s="1566"/>
      <c r="GTV250" s="1566"/>
      <c r="GTW250" s="1566"/>
      <c r="GTX250" s="1566"/>
      <c r="GTY250" s="1566"/>
      <c r="GTZ250" s="1566"/>
      <c r="GUA250" s="1566"/>
      <c r="GUB250" s="1566"/>
      <c r="GUC250" s="1566"/>
      <c r="GUD250" s="1566"/>
      <c r="GUE250" s="1566"/>
      <c r="GUF250" s="1566"/>
      <c r="GUG250" s="1566"/>
      <c r="GUH250" s="1566"/>
      <c r="GUI250" s="1566"/>
      <c r="GUJ250" s="1566"/>
      <c r="GUK250" s="1566"/>
      <c r="GUL250" s="1566"/>
      <c r="GUM250" s="1566"/>
      <c r="GUN250" s="1566"/>
      <c r="GUO250" s="1566"/>
      <c r="GUP250" s="1566"/>
      <c r="GUQ250" s="1566"/>
      <c r="GUR250" s="1566"/>
      <c r="GUS250" s="1566"/>
      <c r="GUT250" s="1566"/>
      <c r="GUU250" s="1566"/>
      <c r="GUV250" s="1566"/>
      <c r="GUW250" s="1566"/>
      <c r="GUX250" s="1566"/>
      <c r="GUY250" s="1566"/>
      <c r="GUZ250" s="1566"/>
      <c r="GVA250" s="1566"/>
      <c r="GVB250" s="1566"/>
      <c r="GVC250" s="1566"/>
      <c r="GVD250" s="1566"/>
      <c r="GVE250" s="1566"/>
      <c r="GVF250" s="1566"/>
      <c r="GVG250" s="1566"/>
      <c r="GVH250" s="1566"/>
      <c r="GVI250" s="1566"/>
      <c r="GVJ250" s="1566"/>
      <c r="GVK250" s="1566"/>
      <c r="GVL250" s="1566"/>
      <c r="GVM250" s="1566"/>
      <c r="GVN250" s="1566"/>
      <c r="GVO250" s="1566"/>
      <c r="GVP250" s="1566"/>
      <c r="GVQ250" s="1566"/>
      <c r="GVR250" s="1566"/>
      <c r="GVS250" s="1566"/>
      <c r="GVT250" s="1566"/>
      <c r="GVU250" s="1566"/>
      <c r="GVV250" s="1566"/>
      <c r="GVW250" s="1566"/>
      <c r="GVX250" s="1566"/>
      <c r="GVY250" s="1566"/>
      <c r="GVZ250" s="1566"/>
      <c r="GWA250" s="1566"/>
      <c r="GWB250" s="1566"/>
      <c r="GWC250" s="1566"/>
      <c r="GWD250" s="1566"/>
      <c r="GWE250" s="1566"/>
      <c r="GWF250" s="1566"/>
      <c r="GWG250" s="1566"/>
      <c r="GWH250" s="1566"/>
      <c r="GWI250" s="1566"/>
      <c r="GWJ250" s="1566"/>
      <c r="GWK250" s="1566"/>
      <c r="GWL250" s="1566"/>
      <c r="GWM250" s="1566"/>
      <c r="GWN250" s="1566"/>
      <c r="GWO250" s="1566"/>
      <c r="GWP250" s="1566"/>
      <c r="GWQ250" s="1566"/>
      <c r="GWR250" s="1566"/>
      <c r="GWS250" s="1566"/>
      <c r="GWT250" s="1566"/>
      <c r="GWU250" s="1566"/>
      <c r="GWV250" s="1566"/>
      <c r="GWW250" s="1566"/>
      <c r="GWX250" s="1566"/>
      <c r="GWY250" s="1566"/>
      <c r="GWZ250" s="1566"/>
      <c r="GXA250" s="1566"/>
      <c r="GXB250" s="1566"/>
      <c r="GXC250" s="1566"/>
      <c r="GXD250" s="1566"/>
      <c r="GXE250" s="1566"/>
      <c r="GXF250" s="1566"/>
      <c r="GXG250" s="1566"/>
      <c r="GXH250" s="1566"/>
      <c r="GXI250" s="1566"/>
      <c r="GXJ250" s="1566"/>
      <c r="GXK250" s="1566"/>
      <c r="GXL250" s="1566"/>
      <c r="GXM250" s="1566"/>
      <c r="GXN250" s="1566"/>
      <c r="GXO250" s="1566"/>
      <c r="GXP250" s="1566"/>
      <c r="GXQ250" s="1566"/>
      <c r="GXR250" s="1566"/>
      <c r="GXS250" s="1566"/>
      <c r="GXT250" s="1566"/>
      <c r="GXU250" s="1566"/>
      <c r="GXV250" s="1566"/>
      <c r="GXW250" s="1566"/>
      <c r="GXX250" s="1566"/>
      <c r="GXY250" s="1566"/>
      <c r="GXZ250" s="1566"/>
      <c r="GYA250" s="1566"/>
      <c r="GYB250" s="1566"/>
      <c r="GYC250" s="1566"/>
      <c r="GYD250" s="1566"/>
      <c r="GYE250" s="1566"/>
      <c r="GYF250" s="1566"/>
      <c r="GYG250" s="1566"/>
      <c r="GYH250" s="1566"/>
      <c r="GYI250" s="1566"/>
      <c r="GYJ250" s="1566"/>
      <c r="GYK250" s="1566"/>
      <c r="GYL250" s="1566"/>
      <c r="GYM250" s="1566"/>
      <c r="GYN250" s="1566"/>
      <c r="GYO250" s="1566"/>
      <c r="GYP250" s="1566"/>
      <c r="GYQ250" s="1566"/>
      <c r="GYR250" s="1566"/>
      <c r="GYS250" s="1566"/>
      <c r="GYT250" s="1566"/>
      <c r="GYU250" s="1566"/>
      <c r="GYV250" s="1566"/>
      <c r="GYW250" s="1566"/>
      <c r="GYX250" s="1566"/>
      <c r="GYY250" s="1566"/>
      <c r="GYZ250" s="1566"/>
      <c r="GZA250" s="1566"/>
      <c r="GZB250" s="1566"/>
      <c r="GZC250" s="1566"/>
      <c r="GZD250" s="1566"/>
      <c r="GZE250" s="1566"/>
      <c r="GZF250" s="1566"/>
      <c r="GZG250" s="1566"/>
      <c r="GZH250" s="1566"/>
      <c r="GZI250" s="1566"/>
      <c r="GZJ250" s="1566"/>
      <c r="GZK250" s="1566"/>
      <c r="GZL250" s="1566"/>
      <c r="GZM250" s="1566"/>
      <c r="GZN250" s="1566"/>
      <c r="GZO250" s="1566"/>
      <c r="GZP250" s="1566"/>
      <c r="GZQ250" s="1566"/>
      <c r="GZR250" s="1566"/>
      <c r="GZS250" s="1566"/>
      <c r="GZT250" s="1566"/>
      <c r="GZU250" s="1566"/>
      <c r="GZV250" s="1566"/>
      <c r="GZW250" s="1566"/>
      <c r="GZX250" s="1566"/>
      <c r="GZY250" s="1566"/>
      <c r="GZZ250" s="1566"/>
      <c r="HAA250" s="1566"/>
      <c r="HAB250" s="1566"/>
      <c r="HAC250" s="1566"/>
      <c r="HAD250" s="1566"/>
      <c r="HAE250" s="1566"/>
      <c r="HAF250" s="1566"/>
      <c r="HAG250" s="1566"/>
      <c r="HAH250" s="1566"/>
      <c r="HAI250" s="1566"/>
      <c r="HAJ250" s="1566"/>
      <c r="HAK250" s="1566"/>
      <c r="HAL250" s="1566"/>
      <c r="HAM250" s="1566"/>
      <c r="HAN250" s="1566"/>
      <c r="HAO250" s="1566"/>
      <c r="HAP250" s="1566"/>
      <c r="HAQ250" s="1566"/>
      <c r="HAR250" s="1566"/>
      <c r="HAS250" s="1566"/>
      <c r="HAT250" s="1566"/>
      <c r="HAU250" s="1566"/>
      <c r="HAV250" s="1566"/>
      <c r="HAW250" s="1566"/>
      <c r="HAX250" s="1566"/>
      <c r="HAY250" s="1566"/>
      <c r="HAZ250" s="1566"/>
      <c r="HBA250" s="1566"/>
      <c r="HBB250" s="1566"/>
      <c r="HBC250" s="1566"/>
      <c r="HBD250" s="1566"/>
      <c r="HBE250" s="1566"/>
      <c r="HBF250" s="1566"/>
      <c r="HBG250" s="1566"/>
      <c r="HBH250" s="1566"/>
      <c r="HBI250" s="1566"/>
      <c r="HBJ250" s="1566"/>
      <c r="HBK250" s="1566"/>
      <c r="HBL250" s="1566"/>
      <c r="HBM250" s="1566"/>
      <c r="HBN250" s="1566"/>
      <c r="HBO250" s="1566"/>
      <c r="HBP250" s="1566"/>
      <c r="HBQ250" s="1566"/>
      <c r="HBR250" s="1566"/>
      <c r="HBS250" s="1566"/>
      <c r="HBT250" s="1566"/>
      <c r="HBU250" s="1566"/>
      <c r="HBV250" s="1566"/>
      <c r="HBW250" s="1566"/>
      <c r="HBX250" s="1566"/>
      <c r="HBY250" s="1566"/>
      <c r="HBZ250" s="1566"/>
      <c r="HCA250" s="1566"/>
      <c r="HCB250" s="1566"/>
      <c r="HCC250" s="1566"/>
      <c r="HCD250" s="1566"/>
      <c r="HCE250" s="1566"/>
      <c r="HCF250" s="1566"/>
      <c r="HCG250" s="1566"/>
      <c r="HCH250" s="1566"/>
      <c r="HCI250" s="1566"/>
      <c r="HCJ250" s="1566"/>
      <c r="HCK250" s="1566"/>
      <c r="HCL250" s="1566"/>
      <c r="HCM250" s="1566"/>
      <c r="HCN250" s="1566"/>
      <c r="HCO250" s="1566"/>
      <c r="HCP250" s="1566"/>
      <c r="HCQ250" s="1566"/>
      <c r="HCR250" s="1566"/>
      <c r="HCS250" s="1566"/>
      <c r="HCT250" s="1566"/>
      <c r="HCU250" s="1566"/>
      <c r="HCV250" s="1566"/>
      <c r="HCW250" s="1566"/>
      <c r="HCX250" s="1566"/>
      <c r="HCY250" s="1566"/>
      <c r="HCZ250" s="1566"/>
      <c r="HDA250" s="1566"/>
      <c r="HDB250" s="1566"/>
      <c r="HDC250" s="1566"/>
      <c r="HDD250" s="1566"/>
      <c r="HDE250" s="1566"/>
      <c r="HDF250" s="1566"/>
      <c r="HDG250" s="1566"/>
      <c r="HDH250" s="1566"/>
      <c r="HDI250" s="1566"/>
      <c r="HDJ250" s="1566"/>
      <c r="HDK250" s="1566"/>
      <c r="HDL250" s="1566"/>
      <c r="HDM250" s="1566"/>
      <c r="HDN250" s="1566"/>
      <c r="HDO250" s="1566"/>
      <c r="HDP250" s="1566"/>
      <c r="HDQ250" s="1566"/>
      <c r="HDR250" s="1566"/>
      <c r="HDS250" s="1566"/>
      <c r="HDT250" s="1566"/>
      <c r="HDU250" s="1566"/>
      <c r="HDV250" s="1566"/>
      <c r="HDW250" s="1566"/>
      <c r="HDX250" s="1566"/>
      <c r="HDY250" s="1566"/>
      <c r="HDZ250" s="1566"/>
      <c r="HEA250" s="1566"/>
      <c r="HEB250" s="1566"/>
      <c r="HEC250" s="1566"/>
      <c r="HED250" s="1566"/>
      <c r="HEE250" s="1566"/>
      <c r="HEF250" s="1566"/>
      <c r="HEG250" s="1566"/>
      <c r="HEH250" s="1566"/>
      <c r="HEI250" s="1566"/>
      <c r="HEJ250" s="1566"/>
      <c r="HEK250" s="1566"/>
      <c r="HEL250" s="1566"/>
      <c r="HEM250" s="1566"/>
      <c r="HEN250" s="1566"/>
      <c r="HEO250" s="1566"/>
      <c r="HEP250" s="1566"/>
      <c r="HEQ250" s="1566"/>
      <c r="HER250" s="1566"/>
      <c r="HES250" s="1566"/>
      <c r="HET250" s="1566"/>
      <c r="HEU250" s="1566"/>
      <c r="HEV250" s="1566"/>
      <c r="HEW250" s="1566"/>
      <c r="HEX250" s="1566"/>
      <c r="HEY250" s="1566"/>
      <c r="HEZ250" s="1566"/>
      <c r="HFA250" s="1566"/>
      <c r="HFB250" s="1566"/>
      <c r="HFC250" s="1566"/>
      <c r="HFD250" s="1566"/>
      <c r="HFE250" s="1566"/>
      <c r="HFF250" s="1566"/>
      <c r="HFG250" s="1566"/>
      <c r="HFH250" s="1566"/>
      <c r="HFI250" s="1566"/>
      <c r="HFJ250" s="1566"/>
      <c r="HFK250" s="1566"/>
      <c r="HFL250" s="1566"/>
      <c r="HFM250" s="1566"/>
      <c r="HFN250" s="1566"/>
      <c r="HFO250" s="1566"/>
      <c r="HFP250" s="1566"/>
      <c r="HFQ250" s="1566"/>
      <c r="HFR250" s="1566"/>
      <c r="HFS250" s="1566"/>
      <c r="HFT250" s="1566"/>
      <c r="HFU250" s="1566"/>
      <c r="HFV250" s="1566"/>
      <c r="HFW250" s="1566"/>
      <c r="HFX250" s="1566"/>
      <c r="HFY250" s="1566"/>
      <c r="HFZ250" s="1566"/>
      <c r="HGA250" s="1566"/>
      <c r="HGB250" s="1566"/>
      <c r="HGC250" s="1566"/>
      <c r="HGD250" s="1566"/>
      <c r="HGE250" s="1566"/>
      <c r="HGF250" s="1566"/>
      <c r="HGG250" s="1566"/>
      <c r="HGH250" s="1566"/>
      <c r="HGI250" s="1566"/>
      <c r="HGJ250" s="1566"/>
      <c r="HGK250" s="1566"/>
      <c r="HGL250" s="1566"/>
      <c r="HGM250" s="1566"/>
      <c r="HGN250" s="1566"/>
      <c r="HGO250" s="1566"/>
      <c r="HGP250" s="1566"/>
      <c r="HGQ250" s="1566"/>
      <c r="HGR250" s="1566"/>
      <c r="HGS250" s="1566"/>
      <c r="HGT250" s="1566"/>
      <c r="HGU250" s="1566"/>
      <c r="HGV250" s="1566"/>
      <c r="HGW250" s="1566"/>
      <c r="HGX250" s="1566"/>
      <c r="HGY250" s="1566"/>
      <c r="HGZ250" s="1566"/>
      <c r="HHA250" s="1566"/>
      <c r="HHB250" s="1566"/>
      <c r="HHC250" s="1566"/>
      <c r="HHD250" s="1566"/>
      <c r="HHE250" s="1566"/>
      <c r="HHF250" s="1566"/>
      <c r="HHG250" s="1566"/>
      <c r="HHH250" s="1566"/>
      <c r="HHI250" s="1566"/>
      <c r="HHJ250" s="1566"/>
      <c r="HHK250" s="1566"/>
      <c r="HHL250" s="1566"/>
      <c r="HHM250" s="1566"/>
      <c r="HHN250" s="1566"/>
      <c r="HHO250" s="1566"/>
      <c r="HHP250" s="1566"/>
      <c r="HHQ250" s="1566"/>
      <c r="HHR250" s="1566"/>
      <c r="HHS250" s="1566"/>
      <c r="HHT250" s="1566"/>
      <c r="HHU250" s="1566"/>
      <c r="HHV250" s="1566"/>
      <c r="HHW250" s="1566"/>
      <c r="HHX250" s="1566"/>
      <c r="HHY250" s="1566"/>
      <c r="HHZ250" s="1566"/>
      <c r="HIA250" s="1566"/>
      <c r="HIB250" s="1566"/>
      <c r="HIC250" s="1566"/>
      <c r="HID250" s="1566"/>
      <c r="HIE250" s="1566"/>
      <c r="HIF250" s="1566"/>
      <c r="HIG250" s="1566"/>
      <c r="HIH250" s="1566"/>
      <c r="HII250" s="1566"/>
      <c r="HIJ250" s="1566"/>
      <c r="HIK250" s="1566"/>
      <c r="HIL250" s="1566"/>
      <c r="HIM250" s="1566"/>
      <c r="HIN250" s="1566"/>
      <c r="HIO250" s="1566"/>
      <c r="HIP250" s="1566"/>
      <c r="HIQ250" s="1566"/>
      <c r="HIR250" s="1566"/>
      <c r="HIS250" s="1566"/>
      <c r="HIT250" s="1566"/>
      <c r="HIU250" s="1566"/>
      <c r="HIV250" s="1566"/>
      <c r="HIW250" s="1566"/>
      <c r="HIX250" s="1566"/>
      <c r="HIY250" s="1566"/>
      <c r="HIZ250" s="1566"/>
      <c r="HJA250" s="1566"/>
      <c r="HJB250" s="1566"/>
      <c r="HJC250" s="1566"/>
      <c r="HJD250" s="1566"/>
      <c r="HJE250" s="1566"/>
      <c r="HJF250" s="1566"/>
      <c r="HJG250" s="1566"/>
      <c r="HJH250" s="1566"/>
      <c r="HJI250" s="1566"/>
      <c r="HJJ250" s="1566"/>
      <c r="HJK250" s="1566"/>
      <c r="HJL250" s="1566"/>
      <c r="HJM250" s="1566"/>
      <c r="HJN250" s="1566"/>
      <c r="HJO250" s="1566"/>
      <c r="HJP250" s="1566"/>
      <c r="HJQ250" s="1566"/>
      <c r="HJR250" s="1566"/>
      <c r="HJS250" s="1566"/>
      <c r="HJT250" s="1566"/>
      <c r="HJU250" s="1566"/>
      <c r="HJV250" s="1566"/>
      <c r="HJW250" s="1566"/>
      <c r="HJX250" s="1566"/>
      <c r="HJY250" s="1566"/>
      <c r="HJZ250" s="1566"/>
      <c r="HKA250" s="1566"/>
      <c r="HKB250" s="1566"/>
      <c r="HKC250" s="1566"/>
      <c r="HKD250" s="1566"/>
      <c r="HKE250" s="1566"/>
      <c r="HKF250" s="1566"/>
      <c r="HKG250" s="1566"/>
      <c r="HKH250" s="1566"/>
      <c r="HKI250" s="1566"/>
      <c r="HKJ250" s="1566"/>
      <c r="HKK250" s="1566"/>
      <c r="HKL250" s="1566"/>
      <c r="HKM250" s="1566"/>
      <c r="HKN250" s="1566"/>
      <c r="HKO250" s="1566"/>
      <c r="HKP250" s="1566"/>
      <c r="HKQ250" s="1566"/>
      <c r="HKR250" s="1566"/>
      <c r="HKS250" s="1566"/>
      <c r="HKT250" s="1566"/>
      <c r="HKU250" s="1566"/>
      <c r="HKV250" s="1566"/>
      <c r="HKW250" s="1566"/>
      <c r="HKX250" s="1566"/>
      <c r="HKY250" s="1566"/>
      <c r="HKZ250" s="1566"/>
      <c r="HLA250" s="1566"/>
      <c r="HLB250" s="1566"/>
      <c r="HLC250" s="1566"/>
      <c r="HLD250" s="1566"/>
      <c r="HLE250" s="1566"/>
      <c r="HLF250" s="1566"/>
      <c r="HLG250" s="1566"/>
      <c r="HLH250" s="1566"/>
      <c r="HLI250" s="1566"/>
      <c r="HLJ250" s="1566"/>
      <c r="HLK250" s="1566"/>
      <c r="HLL250" s="1566"/>
      <c r="HLM250" s="1566"/>
      <c r="HLN250" s="1566"/>
      <c r="HLO250" s="1566"/>
      <c r="HLP250" s="1566"/>
      <c r="HLQ250" s="1566"/>
      <c r="HLR250" s="1566"/>
      <c r="HLS250" s="1566"/>
      <c r="HLT250" s="1566"/>
      <c r="HLU250" s="1566"/>
      <c r="HLV250" s="1566"/>
      <c r="HLW250" s="1566"/>
      <c r="HLX250" s="1566"/>
      <c r="HLY250" s="1566"/>
      <c r="HLZ250" s="1566"/>
      <c r="HMA250" s="1566"/>
      <c r="HMB250" s="1566"/>
      <c r="HMC250" s="1566"/>
      <c r="HMD250" s="1566"/>
      <c r="HME250" s="1566"/>
      <c r="HMF250" s="1566"/>
      <c r="HMG250" s="1566"/>
      <c r="HMH250" s="1566"/>
      <c r="HMI250" s="1566"/>
      <c r="HMJ250" s="1566"/>
      <c r="HMK250" s="1566"/>
      <c r="HML250" s="1566"/>
      <c r="HMM250" s="1566"/>
      <c r="HMN250" s="1566"/>
      <c r="HMO250" s="1566"/>
      <c r="HMP250" s="1566"/>
      <c r="HMQ250" s="1566"/>
      <c r="HMR250" s="1566"/>
      <c r="HMS250" s="1566"/>
      <c r="HMT250" s="1566"/>
      <c r="HMU250" s="1566"/>
      <c r="HMV250" s="1566"/>
      <c r="HMW250" s="1566"/>
      <c r="HMX250" s="1566"/>
      <c r="HMY250" s="1566"/>
      <c r="HMZ250" s="1566"/>
      <c r="HNA250" s="1566"/>
      <c r="HNB250" s="1566"/>
      <c r="HNC250" s="1566"/>
      <c r="HND250" s="1566"/>
      <c r="HNE250" s="1566"/>
      <c r="HNF250" s="1566"/>
      <c r="HNG250" s="1566"/>
      <c r="HNH250" s="1566"/>
      <c r="HNI250" s="1566"/>
      <c r="HNJ250" s="1566"/>
      <c r="HNK250" s="1566"/>
      <c r="HNL250" s="1566"/>
      <c r="HNM250" s="1566"/>
      <c r="HNN250" s="1566"/>
      <c r="HNO250" s="1566"/>
      <c r="HNP250" s="1566"/>
      <c r="HNQ250" s="1566"/>
      <c r="HNR250" s="1566"/>
      <c r="HNS250" s="1566"/>
      <c r="HNT250" s="1566"/>
      <c r="HNU250" s="1566"/>
      <c r="HNV250" s="1566"/>
      <c r="HNW250" s="1566"/>
      <c r="HNX250" s="1566"/>
      <c r="HNY250" s="1566"/>
      <c r="HNZ250" s="1566"/>
      <c r="HOA250" s="1566"/>
      <c r="HOB250" s="1566"/>
      <c r="HOC250" s="1566"/>
      <c r="HOD250" s="1566"/>
      <c r="HOE250" s="1566"/>
      <c r="HOF250" s="1566"/>
      <c r="HOG250" s="1566"/>
      <c r="HOH250" s="1566"/>
      <c r="HOI250" s="1566"/>
      <c r="HOJ250" s="1566"/>
      <c r="HOK250" s="1566"/>
      <c r="HOL250" s="1566"/>
      <c r="HOM250" s="1566"/>
      <c r="HON250" s="1566"/>
      <c r="HOO250" s="1566"/>
      <c r="HOP250" s="1566"/>
      <c r="HOQ250" s="1566"/>
      <c r="HOR250" s="1566"/>
      <c r="HOS250" s="1566"/>
      <c r="HOT250" s="1566"/>
      <c r="HOU250" s="1566"/>
      <c r="HOV250" s="1566"/>
      <c r="HOW250" s="1566"/>
      <c r="HOX250" s="1566"/>
      <c r="HOY250" s="1566"/>
      <c r="HOZ250" s="1566"/>
      <c r="HPA250" s="1566"/>
      <c r="HPB250" s="1566"/>
      <c r="HPC250" s="1566"/>
      <c r="HPD250" s="1566"/>
      <c r="HPE250" s="1566"/>
      <c r="HPF250" s="1566"/>
      <c r="HPG250" s="1566"/>
      <c r="HPH250" s="1566"/>
      <c r="HPI250" s="1566"/>
      <c r="HPJ250" s="1566"/>
      <c r="HPK250" s="1566"/>
      <c r="HPL250" s="1566"/>
      <c r="HPM250" s="1566"/>
      <c r="HPN250" s="1566"/>
      <c r="HPO250" s="1566"/>
      <c r="HPP250" s="1566"/>
      <c r="HPQ250" s="1566"/>
      <c r="HPR250" s="1566"/>
      <c r="HPS250" s="1566"/>
      <c r="HPT250" s="1566"/>
      <c r="HPU250" s="1566"/>
      <c r="HPV250" s="1566"/>
      <c r="HPW250" s="1566"/>
      <c r="HPX250" s="1566"/>
      <c r="HPY250" s="1566"/>
      <c r="HPZ250" s="1566"/>
      <c r="HQA250" s="1566"/>
      <c r="HQB250" s="1566"/>
      <c r="HQC250" s="1566"/>
      <c r="HQD250" s="1566"/>
      <c r="HQE250" s="1566"/>
      <c r="HQF250" s="1566"/>
      <c r="HQG250" s="1566"/>
      <c r="HQH250" s="1566"/>
      <c r="HQI250" s="1566"/>
      <c r="HQJ250" s="1566"/>
      <c r="HQK250" s="1566"/>
      <c r="HQL250" s="1566"/>
      <c r="HQM250" s="1566"/>
      <c r="HQN250" s="1566"/>
      <c r="HQO250" s="1566"/>
      <c r="HQP250" s="1566"/>
      <c r="HQQ250" s="1566"/>
      <c r="HQR250" s="1566"/>
      <c r="HQS250" s="1566"/>
      <c r="HQT250" s="1566"/>
      <c r="HQU250" s="1566"/>
      <c r="HQV250" s="1566"/>
      <c r="HQW250" s="1566"/>
      <c r="HQX250" s="1566"/>
      <c r="HQY250" s="1566"/>
      <c r="HQZ250" s="1566"/>
      <c r="HRA250" s="1566"/>
      <c r="HRB250" s="1566"/>
      <c r="HRC250" s="1566"/>
      <c r="HRD250" s="1566"/>
      <c r="HRE250" s="1566"/>
      <c r="HRF250" s="1566"/>
      <c r="HRG250" s="1566"/>
      <c r="HRH250" s="1566"/>
      <c r="HRI250" s="1566"/>
      <c r="HRJ250" s="1566"/>
      <c r="HRK250" s="1566"/>
      <c r="HRL250" s="1566"/>
      <c r="HRM250" s="1566"/>
      <c r="HRN250" s="1566"/>
      <c r="HRO250" s="1566"/>
      <c r="HRP250" s="1566"/>
      <c r="HRQ250" s="1566"/>
      <c r="HRR250" s="1566"/>
      <c r="HRS250" s="1566"/>
      <c r="HRT250" s="1566"/>
      <c r="HRU250" s="1566"/>
      <c r="HRV250" s="1566"/>
      <c r="HRW250" s="1566"/>
      <c r="HRX250" s="1566"/>
      <c r="HRY250" s="1566"/>
      <c r="HRZ250" s="1566"/>
      <c r="HSA250" s="1566"/>
      <c r="HSB250" s="1566"/>
      <c r="HSC250" s="1566"/>
      <c r="HSD250" s="1566"/>
      <c r="HSE250" s="1566"/>
      <c r="HSF250" s="1566"/>
      <c r="HSG250" s="1566"/>
      <c r="HSH250" s="1566"/>
      <c r="HSI250" s="1566"/>
      <c r="HSJ250" s="1566"/>
      <c r="HSK250" s="1566"/>
      <c r="HSL250" s="1566"/>
      <c r="HSM250" s="1566"/>
      <c r="HSN250" s="1566"/>
      <c r="HSO250" s="1566"/>
      <c r="HSP250" s="1566"/>
      <c r="HSQ250" s="1566"/>
      <c r="HSR250" s="1566"/>
      <c r="HSS250" s="1566"/>
      <c r="HST250" s="1566"/>
      <c r="HSU250" s="1566"/>
      <c r="HSV250" s="1566"/>
      <c r="HSW250" s="1566"/>
      <c r="HSX250" s="1566"/>
      <c r="HSY250" s="1566"/>
      <c r="HSZ250" s="1566"/>
      <c r="HTA250" s="1566"/>
      <c r="HTB250" s="1566"/>
      <c r="HTC250" s="1566"/>
      <c r="HTD250" s="1566"/>
      <c r="HTE250" s="1566"/>
      <c r="HTF250" s="1566"/>
      <c r="HTG250" s="1566"/>
      <c r="HTH250" s="1566"/>
      <c r="HTI250" s="1566"/>
      <c r="HTJ250" s="1566"/>
      <c r="HTK250" s="1566"/>
      <c r="HTL250" s="1566"/>
      <c r="HTM250" s="1566"/>
      <c r="HTN250" s="1566"/>
      <c r="HTO250" s="1566"/>
      <c r="HTP250" s="1566"/>
      <c r="HTQ250" s="1566"/>
      <c r="HTR250" s="1566"/>
      <c r="HTS250" s="1566"/>
      <c r="HTT250" s="1566"/>
      <c r="HTU250" s="1566"/>
      <c r="HTV250" s="1566"/>
      <c r="HTW250" s="1566"/>
      <c r="HTX250" s="1566"/>
      <c r="HTY250" s="1566"/>
      <c r="HTZ250" s="1566"/>
      <c r="HUA250" s="1566"/>
      <c r="HUB250" s="1566"/>
      <c r="HUC250" s="1566"/>
      <c r="HUD250" s="1566"/>
      <c r="HUE250" s="1566"/>
      <c r="HUF250" s="1566"/>
      <c r="HUG250" s="1566"/>
      <c r="HUH250" s="1566"/>
      <c r="HUI250" s="1566"/>
      <c r="HUJ250" s="1566"/>
      <c r="HUK250" s="1566"/>
      <c r="HUL250" s="1566"/>
      <c r="HUM250" s="1566"/>
      <c r="HUN250" s="1566"/>
      <c r="HUO250" s="1566"/>
      <c r="HUP250" s="1566"/>
      <c r="HUQ250" s="1566"/>
      <c r="HUR250" s="1566"/>
      <c r="HUS250" s="1566"/>
      <c r="HUT250" s="1566"/>
      <c r="HUU250" s="1566"/>
      <c r="HUV250" s="1566"/>
      <c r="HUW250" s="1566"/>
      <c r="HUX250" s="1566"/>
      <c r="HUY250" s="1566"/>
      <c r="HUZ250" s="1566"/>
      <c r="HVA250" s="1566"/>
      <c r="HVB250" s="1566"/>
      <c r="HVC250" s="1566"/>
      <c r="HVD250" s="1566"/>
      <c r="HVE250" s="1566"/>
      <c r="HVF250" s="1566"/>
      <c r="HVG250" s="1566"/>
      <c r="HVH250" s="1566"/>
      <c r="HVI250" s="1566"/>
      <c r="HVJ250" s="1566"/>
      <c r="HVK250" s="1566"/>
      <c r="HVL250" s="1566"/>
      <c r="HVM250" s="1566"/>
      <c r="HVN250" s="1566"/>
      <c r="HVO250" s="1566"/>
      <c r="HVP250" s="1566"/>
      <c r="HVQ250" s="1566"/>
      <c r="HVR250" s="1566"/>
      <c r="HVS250" s="1566"/>
      <c r="HVT250" s="1566"/>
      <c r="HVU250" s="1566"/>
      <c r="HVV250" s="1566"/>
      <c r="HVW250" s="1566"/>
      <c r="HVX250" s="1566"/>
      <c r="HVY250" s="1566"/>
      <c r="HVZ250" s="1566"/>
      <c r="HWA250" s="1566"/>
      <c r="HWB250" s="1566"/>
      <c r="HWC250" s="1566"/>
      <c r="HWD250" s="1566"/>
      <c r="HWE250" s="1566"/>
      <c r="HWF250" s="1566"/>
      <c r="HWG250" s="1566"/>
      <c r="HWH250" s="1566"/>
      <c r="HWI250" s="1566"/>
      <c r="HWJ250" s="1566"/>
      <c r="HWK250" s="1566"/>
      <c r="HWL250" s="1566"/>
      <c r="HWM250" s="1566"/>
      <c r="HWN250" s="1566"/>
      <c r="HWO250" s="1566"/>
      <c r="HWP250" s="1566"/>
      <c r="HWQ250" s="1566"/>
      <c r="HWR250" s="1566"/>
      <c r="HWS250" s="1566"/>
      <c r="HWT250" s="1566"/>
      <c r="HWU250" s="1566"/>
      <c r="HWV250" s="1566"/>
      <c r="HWW250" s="1566"/>
      <c r="HWX250" s="1566"/>
      <c r="HWY250" s="1566"/>
      <c r="HWZ250" s="1566"/>
      <c r="HXA250" s="1566"/>
      <c r="HXB250" s="1566"/>
      <c r="HXC250" s="1566"/>
      <c r="HXD250" s="1566"/>
      <c r="HXE250" s="1566"/>
      <c r="HXF250" s="1566"/>
      <c r="HXG250" s="1566"/>
      <c r="HXH250" s="1566"/>
      <c r="HXI250" s="1566"/>
      <c r="HXJ250" s="1566"/>
      <c r="HXK250" s="1566"/>
      <c r="HXL250" s="1566"/>
      <c r="HXM250" s="1566"/>
      <c r="HXN250" s="1566"/>
      <c r="HXO250" s="1566"/>
      <c r="HXP250" s="1566"/>
      <c r="HXQ250" s="1566"/>
      <c r="HXR250" s="1566"/>
      <c r="HXS250" s="1566"/>
      <c r="HXT250" s="1566"/>
      <c r="HXU250" s="1566"/>
      <c r="HXV250" s="1566"/>
      <c r="HXW250" s="1566"/>
      <c r="HXX250" s="1566"/>
      <c r="HXY250" s="1566"/>
      <c r="HXZ250" s="1566"/>
      <c r="HYA250" s="1566"/>
      <c r="HYB250" s="1566"/>
      <c r="HYC250" s="1566"/>
      <c r="HYD250" s="1566"/>
      <c r="HYE250" s="1566"/>
      <c r="HYF250" s="1566"/>
      <c r="HYG250" s="1566"/>
      <c r="HYH250" s="1566"/>
      <c r="HYI250" s="1566"/>
      <c r="HYJ250" s="1566"/>
      <c r="HYK250" s="1566"/>
      <c r="HYL250" s="1566"/>
      <c r="HYM250" s="1566"/>
      <c r="HYN250" s="1566"/>
      <c r="HYO250" s="1566"/>
      <c r="HYP250" s="1566"/>
      <c r="HYQ250" s="1566"/>
      <c r="HYR250" s="1566"/>
      <c r="HYS250" s="1566"/>
      <c r="HYT250" s="1566"/>
      <c r="HYU250" s="1566"/>
      <c r="HYV250" s="1566"/>
      <c r="HYW250" s="1566"/>
      <c r="HYX250" s="1566"/>
      <c r="HYY250" s="1566"/>
      <c r="HYZ250" s="1566"/>
      <c r="HZA250" s="1566"/>
      <c r="HZB250" s="1566"/>
      <c r="HZC250" s="1566"/>
      <c r="HZD250" s="1566"/>
      <c r="HZE250" s="1566"/>
      <c r="HZF250" s="1566"/>
      <c r="HZG250" s="1566"/>
      <c r="HZH250" s="1566"/>
      <c r="HZI250" s="1566"/>
      <c r="HZJ250" s="1566"/>
      <c r="HZK250" s="1566"/>
      <c r="HZL250" s="1566"/>
      <c r="HZM250" s="1566"/>
      <c r="HZN250" s="1566"/>
      <c r="HZO250" s="1566"/>
      <c r="HZP250" s="1566"/>
      <c r="HZQ250" s="1566"/>
      <c r="HZR250" s="1566"/>
      <c r="HZS250" s="1566"/>
      <c r="HZT250" s="1566"/>
      <c r="HZU250" s="1566"/>
      <c r="HZV250" s="1566"/>
      <c r="HZW250" s="1566"/>
      <c r="HZX250" s="1566"/>
      <c r="HZY250" s="1566"/>
      <c r="HZZ250" s="1566"/>
      <c r="IAA250" s="1566"/>
      <c r="IAB250" s="1566"/>
      <c r="IAC250" s="1566"/>
      <c r="IAD250" s="1566"/>
      <c r="IAE250" s="1566"/>
      <c r="IAF250" s="1566"/>
      <c r="IAG250" s="1566"/>
      <c r="IAH250" s="1566"/>
      <c r="IAI250" s="1566"/>
      <c r="IAJ250" s="1566"/>
      <c r="IAK250" s="1566"/>
      <c r="IAL250" s="1566"/>
      <c r="IAM250" s="1566"/>
      <c r="IAN250" s="1566"/>
      <c r="IAO250" s="1566"/>
      <c r="IAP250" s="1566"/>
      <c r="IAQ250" s="1566"/>
      <c r="IAR250" s="1566"/>
      <c r="IAS250" s="1566"/>
      <c r="IAT250" s="1566"/>
      <c r="IAU250" s="1566"/>
      <c r="IAV250" s="1566"/>
      <c r="IAW250" s="1566"/>
      <c r="IAX250" s="1566"/>
      <c r="IAY250" s="1566"/>
      <c r="IAZ250" s="1566"/>
      <c r="IBA250" s="1566"/>
      <c r="IBB250" s="1566"/>
      <c r="IBC250" s="1566"/>
      <c r="IBD250" s="1566"/>
      <c r="IBE250" s="1566"/>
      <c r="IBF250" s="1566"/>
      <c r="IBG250" s="1566"/>
      <c r="IBH250" s="1566"/>
      <c r="IBI250" s="1566"/>
      <c r="IBJ250" s="1566"/>
      <c r="IBK250" s="1566"/>
      <c r="IBL250" s="1566"/>
      <c r="IBM250" s="1566"/>
      <c r="IBN250" s="1566"/>
      <c r="IBO250" s="1566"/>
      <c r="IBP250" s="1566"/>
      <c r="IBQ250" s="1566"/>
      <c r="IBR250" s="1566"/>
      <c r="IBS250" s="1566"/>
      <c r="IBT250" s="1566"/>
      <c r="IBU250" s="1566"/>
      <c r="IBV250" s="1566"/>
      <c r="IBW250" s="1566"/>
      <c r="IBX250" s="1566"/>
      <c r="IBY250" s="1566"/>
      <c r="IBZ250" s="1566"/>
      <c r="ICA250" s="1566"/>
      <c r="ICB250" s="1566"/>
      <c r="ICC250" s="1566"/>
      <c r="ICD250" s="1566"/>
      <c r="ICE250" s="1566"/>
      <c r="ICF250" s="1566"/>
      <c r="ICG250" s="1566"/>
      <c r="ICH250" s="1566"/>
      <c r="ICI250" s="1566"/>
      <c r="ICJ250" s="1566"/>
      <c r="ICK250" s="1566"/>
      <c r="ICL250" s="1566"/>
      <c r="ICM250" s="1566"/>
      <c r="ICN250" s="1566"/>
      <c r="ICO250" s="1566"/>
      <c r="ICP250" s="1566"/>
      <c r="ICQ250" s="1566"/>
      <c r="ICR250" s="1566"/>
      <c r="ICS250" s="1566"/>
      <c r="ICT250" s="1566"/>
      <c r="ICU250" s="1566"/>
      <c r="ICV250" s="1566"/>
      <c r="ICW250" s="1566"/>
      <c r="ICX250" s="1566"/>
      <c r="ICY250" s="1566"/>
      <c r="ICZ250" s="1566"/>
      <c r="IDA250" s="1566"/>
      <c r="IDB250" s="1566"/>
      <c r="IDC250" s="1566"/>
      <c r="IDD250" s="1566"/>
      <c r="IDE250" s="1566"/>
      <c r="IDF250" s="1566"/>
      <c r="IDG250" s="1566"/>
      <c r="IDH250" s="1566"/>
      <c r="IDI250" s="1566"/>
      <c r="IDJ250" s="1566"/>
      <c r="IDK250" s="1566"/>
      <c r="IDL250" s="1566"/>
      <c r="IDM250" s="1566"/>
      <c r="IDN250" s="1566"/>
      <c r="IDO250" s="1566"/>
      <c r="IDP250" s="1566"/>
      <c r="IDQ250" s="1566"/>
      <c r="IDR250" s="1566"/>
      <c r="IDS250" s="1566"/>
      <c r="IDT250" s="1566"/>
      <c r="IDU250" s="1566"/>
      <c r="IDV250" s="1566"/>
      <c r="IDW250" s="1566"/>
      <c r="IDX250" s="1566"/>
      <c r="IDY250" s="1566"/>
      <c r="IDZ250" s="1566"/>
      <c r="IEA250" s="1566"/>
      <c r="IEB250" s="1566"/>
      <c r="IEC250" s="1566"/>
      <c r="IED250" s="1566"/>
      <c r="IEE250" s="1566"/>
      <c r="IEF250" s="1566"/>
      <c r="IEG250" s="1566"/>
      <c r="IEH250" s="1566"/>
      <c r="IEI250" s="1566"/>
      <c r="IEJ250" s="1566"/>
      <c r="IEK250" s="1566"/>
      <c r="IEL250" s="1566"/>
      <c r="IEM250" s="1566"/>
      <c r="IEN250" s="1566"/>
      <c r="IEO250" s="1566"/>
      <c r="IEP250" s="1566"/>
      <c r="IEQ250" s="1566"/>
      <c r="IER250" s="1566"/>
      <c r="IES250" s="1566"/>
      <c r="IET250" s="1566"/>
      <c r="IEU250" s="1566"/>
      <c r="IEV250" s="1566"/>
      <c r="IEW250" s="1566"/>
      <c r="IEX250" s="1566"/>
      <c r="IEY250" s="1566"/>
      <c r="IEZ250" s="1566"/>
      <c r="IFA250" s="1566"/>
      <c r="IFB250" s="1566"/>
      <c r="IFC250" s="1566"/>
      <c r="IFD250" s="1566"/>
      <c r="IFE250" s="1566"/>
      <c r="IFF250" s="1566"/>
      <c r="IFG250" s="1566"/>
      <c r="IFH250" s="1566"/>
      <c r="IFI250" s="1566"/>
      <c r="IFJ250" s="1566"/>
      <c r="IFK250" s="1566"/>
      <c r="IFL250" s="1566"/>
      <c r="IFM250" s="1566"/>
      <c r="IFN250" s="1566"/>
      <c r="IFO250" s="1566"/>
      <c r="IFP250" s="1566"/>
      <c r="IFQ250" s="1566"/>
      <c r="IFR250" s="1566"/>
      <c r="IFS250" s="1566"/>
      <c r="IFT250" s="1566"/>
      <c r="IFU250" s="1566"/>
      <c r="IFV250" s="1566"/>
      <c r="IFW250" s="1566"/>
      <c r="IFX250" s="1566"/>
      <c r="IFY250" s="1566"/>
      <c r="IFZ250" s="1566"/>
      <c r="IGA250" s="1566"/>
      <c r="IGB250" s="1566"/>
      <c r="IGC250" s="1566"/>
      <c r="IGD250" s="1566"/>
      <c r="IGE250" s="1566"/>
      <c r="IGF250" s="1566"/>
      <c r="IGG250" s="1566"/>
      <c r="IGH250" s="1566"/>
      <c r="IGI250" s="1566"/>
      <c r="IGJ250" s="1566"/>
      <c r="IGK250" s="1566"/>
      <c r="IGL250" s="1566"/>
      <c r="IGM250" s="1566"/>
      <c r="IGN250" s="1566"/>
      <c r="IGO250" s="1566"/>
      <c r="IGP250" s="1566"/>
      <c r="IGQ250" s="1566"/>
      <c r="IGR250" s="1566"/>
      <c r="IGS250" s="1566"/>
      <c r="IGT250" s="1566"/>
      <c r="IGU250" s="1566"/>
      <c r="IGV250" s="1566"/>
      <c r="IGW250" s="1566"/>
      <c r="IGX250" s="1566"/>
      <c r="IGY250" s="1566"/>
      <c r="IGZ250" s="1566"/>
      <c r="IHA250" s="1566"/>
      <c r="IHB250" s="1566"/>
      <c r="IHC250" s="1566"/>
      <c r="IHD250" s="1566"/>
      <c r="IHE250" s="1566"/>
      <c r="IHF250" s="1566"/>
      <c r="IHG250" s="1566"/>
      <c r="IHH250" s="1566"/>
      <c r="IHI250" s="1566"/>
      <c r="IHJ250" s="1566"/>
      <c r="IHK250" s="1566"/>
      <c r="IHL250" s="1566"/>
      <c r="IHM250" s="1566"/>
      <c r="IHN250" s="1566"/>
      <c r="IHO250" s="1566"/>
      <c r="IHP250" s="1566"/>
      <c r="IHQ250" s="1566"/>
      <c r="IHR250" s="1566"/>
      <c r="IHS250" s="1566"/>
      <c r="IHT250" s="1566"/>
      <c r="IHU250" s="1566"/>
      <c r="IHV250" s="1566"/>
      <c r="IHW250" s="1566"/>
      <c r="IHX250" s="1566"/>
      <c r="IHY250" s="1566"/>
      <c r="IHZ250" s="1566"/>
      <c r="IIA250" s="1566"/>
      <c r="IIB250" s="1566"/>
      <c r="IIC250" s="1566"/>
      <c r="IID250" s="1566"/>
      <c r="IIE250" s="1566"/>
      <c r="IIF250" s="1566"/>
      <c r="IIG250" s="1566"/>
      <c r="IIH250" s="1566"/>
      <c r="III250" s="1566"/>
      <c r="IIJ250" s="1566"/>
      <c r="IIK250" s="1566"/>
      <c r="IIL250" s="1566"/>
      <c r="IIM250" s="1566"/>
      <c r="IIN250" s="1566"/>
      <c r="IIO250" s="1566"/>
      <c r="IIP250" s="1566"/>
      <c r="IIQ250" s="1566"/>
      <c r="IIR250" s="1566"/>
      <c r="IIS250" s="1566"/>
      <c r="IIT250" s="1566"/>
      <c r="IIU250" s="1566"/>
      <c r="IIV250" s="1566"/>
      <c r="IIW250" s="1566"/>
      <c r="IIX250" s="1566"/>
      <c r="IIY250" s="1566"/>
      <c r="IIZ250" s="1566"/>
      <c r="IJA250" s="1566"/>
      <c r="IJB250" s="1566"/>
      <c r="IJC250" s="1566"/>
      <c r="IJD250" s="1566"/>
      <c r="IJE250" s="1566"/>
      <c r="IJF250" s="1566"/>
      <c r="IJG250" s="1566"/>
      <c r="IJH250" s="1566"/>
      <c r="IJI250" s="1566"/>
      <c r="IJJ250" s="1566"/>
      <c r="IJK250" s="1566"/>
      <c r="IJL250" s="1566"/>
      <c r="IJM250" s="1566"/>
      <c r="IJN250" s="1566"/>
      <c r="IJO250" s="1566"/>
      <c r="IJP250" s="1566"/>
      <c r="IJQ250" s="1566"/>
      <c r="IJR250" s="1566"/>
      <c r="IJS250" s="1566"/>
      <c r="IJT250" s="1566"/>
      <c r="IJU250" s="1566"/>
      <c r="IJV250" s="1566"/>
      <c r="IJW250" s="1566"/>
      <c r="IJX250" s="1566"/>
      <c r="IJY250" s="1566"/>
      <c r="IJZ250" s="1566"/>
      <c r="IKA250" s="1566"/>
      <c r="IKB250" s="1566"/>
      <c r="IKC250" s="1566"/>
      <c r="IKD250" s="1566"/>
      <c r="IKE250" s="1566"/>
      <c r="IKF250" s="1566"/>
      <c r="IKG250" s="1566"/>
      <c r="IKH250" s="1566"/>
      <c r="IKI250" s="1566"/>
      <c r="IKJ250" s="1566"/>
      <c r="IKK250" s="1566"/>
      <c r="IKL250" s="1566"/>
      <c r="IKM250" s="1566"/>
      <c r="IKN250" s="1566"/>
      <c r="IKO250" s="1566"/>
      <c r="IKP250" s="1566"/>
      <c r="IKQ250" s="1566"/>
      <c r="IKR250" s="1566"/>
      <c r="IKS250" s="1566"/>
      <c r="IKT250" s="1566"/>
      <c r="IKU250" s="1566"/>
      <c r="IKV250" s="1566"/>
      <c r="IKW250" s="1566"/>
      <c r="IKX250" s="1566"/>
      <c r="IKY250" s="1566"/>
      <c r="IKZ250" s="1566"/>
      <c r="ILA250" s="1566"/>
      <c r="ILB250" s="1566"/>
      <c r="ILC250" s="1566"/>
      <c r="ILD250" s="1566"/>
      <c r="ILE250" s="1566"/>
      <c r="ILF250" s="1566"/>
      <c r="ILG250" s="1566"/>
      <c r="ILH250" s="1566"/>
      <c r="ILI250" s="1566"/>
      <c r="ILJ250" s="1566"/>
      <c r="ILK250" s="1566"/>
      <c r="ILL250" s="1566"/>
      <c r="ILM250" s="1566"/>
      <c r="ILN250" s="1566"/>
      <c r="ILO250" s="1566"/>
      <c r="ILP250" s="1566"/>
      <c r="ILQ250" s="1566"/>
      <c r="ILR250" s="1566"/>
      <c r="ILS250" s="1566"/>
      <c r="ILT250" s="1566"/>
      <c r="ILU250" s="1566"/>
      <c r="ILV250" s="1566"/>
      <c r="ILW250" s="1566"/>
      <c r="ILX250" s="1566"/>
      <c r="ILY250" s="1566"/>
      <c r="ILZ250" s="1566"/>
      <c r="IMA250" s="1566"/>
      <c r="IMB250" s="1566"/>
      <c r="IMC250" s="1566"/>
      <c r="IMD250" s="1566"/>
      <c r="IME250" s="1566"/>
      <c r="IMF250" s="1566"/>
      <c r="IMG250" s="1566"/>
      <c r="IMH250" s="1566"/>
      <c r="IMI250" s="1566"/>
      <c r="IMJ250" s="1566"/>
      <c r="IMK250" s="1566"/>
      <c r="IML250" s="1566"/>
      <c r="IMM250" s="1566"/>
      <c r="IMN250" s="1566"/>
      <c r="IMO250" s="1566"/>
      <c r="IMP250" s="1566"/>
      <c r="IMQ250" s="1566"/>
      <c r="IMR250" s="1566"/>
      <c r="IMS250" s="1566"/>
      <c r="IMT250" s="1566"/>
      <c r="IMU250" s="1566"/>
      <c r="IMV250" s="1566"/>
      <c r="IMW250" s="1566"/>
      <c r="IMX250" s="1566"/>
      <c r="IMY250" s="1566"/>
      <c r="IMZ250" s="1566"/>
      <c r="INA250" s="1566"/>
      <c r="INB250" s="1566"/>
      <c r="INC250" s="1566"/>
      <c r="IND250" s="1566"/>
      <c r="INE250" s="1566"/>
      <c r="INF250" s="1566"/>
      <c r="ING250" s="1566"/>
      <c r="INH250" s="1566"/>
      <c r="INI250" s="1566"/>
      <c r="INJ250" s="1566"/>
      <c r="INK250" s="1566"/>
      <c r="INL250" s="1566"/>
      <c r="INM250" s="1566"/>
      <c r="INN250" s="1566"/>
      <c r="INO250" s="1566"/>
      <c r="INP250" s="1566"/>
      <c r="INQ250" s="1566"/>
      <c r="INR250" s="1566"/>
      <c r="INS250" s="1566"/>
      <c r="INT250" s="1566"/>
      <c r="INU250" s="1566"/>
      <c r="INV250" s="1566"/>
      <c r="INW250" s="1566"/>
      <c r="INX250" s="1566"/>
      <c r="INY250" s="1566"/>
      <c r="INZ250" s="1566"/>
      <c r="IOA250" s="1566"/>
      <c r="IOB250" s="1566"/>
      <c r="IOC250" s="1566"/>
      <c r="IOD250" s="1566"/>
      <c r="IOE250" s="1566"/>
      <c r="IOF250" s="1566"/>
      <c r="IOG250" s="1566"/>
      <c r="IOH250" s="1566"/>
      <c r="IOI250" s="1566"/>
      <c r="IOJ250" s="1566"/>
      <c r="IOK250" s="1566"/>
      <c r="IOL250" s="1566"/>
      <c r="IOM250" s="1566"/>
      <c r="ION250" s="1566"/>
      <c r="IOO250" s="1566"/>
      <c r="IOP250" s="1566"/>
      <c r="IOQ250" s="1566"/>
      <c r="IOR250" s="1566"/>
      <c r="IOS250" s="1566"/>
      <c r="IOT250" s="1566"/>
      <c r="IOU250" s="1566"/>
      <c r="IOV250" s="1566"/>
      <c r="IOW250" s="1566"/>
      <c r="IOX250" s="1566"/>
      <c r="IOY250" s="1566"/>
      <c r="IOZ250" s="1566"/>
      <c r="IPA250" s="1566"/>
      <c r="IPB250" s="1566"/>
      <c r="IPC250" s="1566"/>
      <c r="IPD250" s="1566"/>
      <c r="IPE250" s="1566"/>
      <c r="IPF250" s="1566"/>
      <c r="IPG250" s="1566"/>
      <c r="IPH250" s="1566"/>
      <c r="IPI250" s="1566"/>
      <c r="IPJ250" s="1566"/>
      <c r="IPK250" s="1566"/>
      <c r="IPL250" s="1566"/>
      <c r="IPM250" s="1566"/>
      <c r="IPN250" s="1566"/>
      <c r="IPO250" s="1566"/>
      <c r="IPP250" s="1566"/>
      <c r="IPQ250" s="1566"/>
      <c r="IPR250" s="1566"/>
      <c r="IPS250" s="1566"/>
      <c r="IPT250" s="1566"/>
      <c r="IPU250" s="1566"/>
      <c r="IPV250" s="1566"/>
      <c r="IPW250" s="1566"/>
      <c r="IPX250" s="1566"/>
      <c r="IPY250" s="1566"/>
      <c r="IPZ250" s="1566"/>
      <c r="IQA250" s="1566"/>
      <c r="IQB250" s="1566"/>
      <c r="IQC250" s="1566"/>
      <c r="IQD250" s="1566"/>
      <c r="IQE250" s="1566"/>
      <c r="IQF250" s="1566"/>
      <c r="IQG250" s="1566"/>
      <c r="IQH250" s="1566"/>
      <c r="IQI250" s="1566"/>
      <c r="IQJ250" s="1566"/>
      <c r="IQK250" s="1566"/>
      <c r="IQL250" s="1566"/>
      <c r="IQM250" s="1566"/>
      <c r="IQN250" s="1566"/>
      <c r="IQO250" s="1566"/>
      <c r="IQP250" s="1566"/>
      <c r="IQQ250" s="1566"/>
      <c r="IQR250" s="1566"/>
      <c r="IQS250" s="1566"/>
      <c r="IQT250" s="1566"/>
      <c r="IQU250" s="1566"/>
      <c r="IQV250" s="1566"/>
      <c r="IQW250" s="1566"/>
      <c r="IQX250" s="1566"/>
      <c r="IQY250" s="1566"/>
      <c r="IQZ250" s="1566"/>
      <c r="IRA250" s="1566"/>
      <c r="IRB250" s="1566"/>
      <c r="IRC250" s="1566"/>
      <c r="IRD250" s="1566"/>
      <c r="IRE250" s="1566"/>
      <c r="IRF250" s="1566"/>
      <c r="IRG250" s="1566"/>
      <c r="IRH250" s="1566"/>
      <c r="IRI250" s="1566"/>
      <c r="IRJ250" s="1566"/>
      <c r="IRK250" s="1566"/>
      <c r="IRL250" s="1566"/>
      <c r="IRM250" s="1566"/>
      <c r="IRN250" s="1566"/>
      <c r="IRO250" s="1566"/>
      <c r="IRP250" s="1566"/>
      <c r="IRQ250" s="1566"/>
      <c r="IRR250" s="1566"/>
      <c r="IRS250" s="1566"/>
      <c r="IRT250" s="1566"/>
      <c r="IRU250" s="1566"/>
      <c r="IRV250" s="1566"/>
      <c r="IRW250" s="1566"/>
      <c r="IRX250" s="1566"/>
      <c r="IRY250" s="1566"/>
      <c r="IRZ250" s="1566"/>
      <c r="ISA250" s="1566"/>
      <c r="ISB250" s="1566"/>
      <c r="ISC250" s="1566"/>
      <c r="ISD250" s="1566"/>
      <c r="ISE250" s="1566"/>
      <c r="ISF250" s="1566"/>
      <c r="ISG250" s="1566"/>
      <c r="ISH250" s="1566"/>
      <c r="ISI250" s="1566"/>
      <c r="ISJ250" s="1566"/>
      <c r="ISK250" s="1566"/>
      <c r="ISL250" s="1566"/>
      <c r="ISM250" s="1566"/>
      <c r="ISN250" s="1566"/>
      <c r="ISO250" s="1566"/>
      <c r="ISP250" s="1566"/>
      <c r="ISQ250" s="1566"/>
      <c r="ISR250" s="1566"/>
      <c r="ISS250" s="1566"/>
      <c r="IST250" s="1566"/>
      <c r="ISU250" s="1566"/>
      <c r="ISV250" s="1566"/>
      <c r="ISW250" s="1566"/>
      <c r="ISX250" s="1566"/>
      <c r="ISY250" s="1566"/>
      <c r="ISZ250" s="1566"/>
      <c r="ITA250" s="1566"/>
      <c r="ITB250" s="1566"/>
      <c r="ITC250" s="1566"/>
      <c r="ITD250" s="1566"/>
      <c r="ITE250" s="1566"/>
      <c r="ITF250" s="1566"/>
      <c r="ITG250" s="1566"/>
      <c r="ITH250" s="1566"/>
      <c r="ITI250" s="1566"/>
      <c r="ITJ250" s="1566"/>
      <c r="ITK250" s="1566"/>
      <c r="ITL250" s="1566"/>
      <c r="ITM250" s="1566"/>
      <c r="ITN250" s="1566"/>
      <c r="ITO250" s="1566"/>
      <c r="ITP250" s="1566"/>
      <c r="ITQ250" s="1566"/>
      <c r="ITR250" s="1566"/>
      <c r="ITS250" s="1566"/>
      <c r="ITT250" s="1566"/>
      <c r="ITU250" s="1566"/>
      <c r="ITV250" s="1566"/>
      <c r="ITW250" s="1566"/>
      <c r="ITX250" s="1566"/>
      <c r="ITY250" s="1566"/>
      <c r="ITZ250" s="1566"/>
      <c r="IUA250" s="1566"/>
      <c r="IUB250" s="1566"/>
      <c r="IUC250" s="1566"/>
      <c r="IUD250" s="1566"/>
      <c r="IUE250" s="1566"/>
      <c r="IUF250" s="1566"/>
      <c r="IUG250" s="1566"/>
      <c r="IUH250" s="1566"/>
      <c r="IUI250" s="1566"/>
      <c r="IUJ250" s="1566"/>
      <c r="IUK250" s="1566"/>
      <c r="IUL250" s="1566"/>
      <c r="IUM250" s="1566"/>
      <c r="IUN250" s="1566"/>
      <c r="IUO250" s="1566"/>
      <c r="IUP250" s="1566"/>
      <c r="IUQ250" s="1566"/>
      <c r="IUR250" s="1566"/>
      <c r="IUS250" s="1566"/>
      <c r="IUT250" s="1566"/>
      <c r="IUU250" s="1566"/>
      <c r="IUV250" s="1566"/>
      <c r="IUW250" s="1566"/>
      <c r="IUX250" s="1566"/>
      <c r="IUY250" s="1566"/>
      <c r="IUZ250" s="1566"/>
      <c r="IVA250" s="1566"/>
      <c r="IVB250" s="1566"/>
      <c r="IVC250" s="1566"/>
      <c r="IVD250" s="1566"/>
      <c r="IVE250" s="1566"/>
      <c r="IVF250" s="1566"/>
      <c r="IVG250" s="1566"/>
      <c r="IVH250" s="1566"/>
      <c r="IVI250" s="1566"/>
      <c r="IVJ250" s="1566"/>
      <c r="IVK250" s="1566"/>
      <c r="IVL250" s="1566"/>
      <c r="IVM250" s="1566"/>
      <c r="IVN250" s="1566"/>
      <c r="IVO250" s="1566"/>
      <c r="IVP250" s="1566"/>
      <c r="IVQ250" s="1566"/>
      <c r="IVR250" s="1566"/>
      <c r="IVS250" s="1566"/>
      <c r="IVT250" s="1566"/>
      <c r="IVU250" s="1566"/>
      <c r="IVV250" s="1566"/>
      <c r="IVW250" s="1566"/>
      <c r="IVX250" s="1566"/>
      <c r="IVY250" s="1566"/>
      <c r="IVZ250" s="1566"/>
      <c r="IWA250" s="1566"/>
      <c r="IWB250" s="1566"/>
      <c r="IWC250" s="1566"/>
      <c r="IWD250" s="1566"/>
      <c r="IWE250" s="1566"/>
      <c r="IWF250" s="1566"/>
      <c r="IWG250" s="1566"/>
      <c r="IWH250" s="1566"/>
      <c r="IWI250" s="1566"/>
      <c r="IWJ250" s="1566"/>
      <c r="IWK250" s="1566"/>
      <c r="IWL250" s="1566"/>
      <c r="IWM250" s="1566"/>
      <c r="IWN250" s="1566"/>
      <c r="IWO250" s="1566"/>
      <c r="IWP250" s="1566"/>
      <c r="IWQ250" s="1566"/>
      <c r="IWR250" s="1566"/>
      <c r="IWS250" s="1566"/>
      <c r="IWT250" s="1566"/>
      <c r="IWU250" s="1566"/>
      <c r="IWV250" s="1566"/>
      <c r="IWW250" s="1566"/>
      <c r="IWX250" s="1566"/>
      <c r="IWY250" s="1566"/>
      <c r="IWZ250" s="1566"/>
      <c r="IXA250" s="1566"/>
      <c r="IXB250" s="1566"/>
      <c r="IXC250" s="1566"/>
      <c r="IXD250" s="1566"/>
      <c r="IXE250" s="1566"/>
      <c r="IXF250" s="1566"/>
      <c r="IXG250" s="1566"/>
      <c r="IXH250" s="1566"/>
      <c r="IXI250" s="1566"/>
      <c r="IXJ250" s="1566"/>
      <c r="IXK250" s="1566"/>
      <c r="IXL250" s="1566"/>
      <c r="IXM250" s="1566"/>
      <c r="IXN250" s="1566"/>
      <c r="IXO250" s="1566"/>
      <c r="IXP250" s="1566"/>
      <c r="IXQ250" s="1566"/>
      <c r="IXR250" s="1566"/>
      <c r="IXS250" s="1566"/>
      <c r="IXT250" s="1566"/>
      <c r="IXU250" s="1566"/>
      <c r="IXV250" s="1566"/>
      <c r="IXW250" s="1566"/>
      <c r="IXX250" s="1566"/>
      <c r="IXY250" s="1566"/>
      <c r="IXZ250" s="1566"/>
      <c r="IYA250" s="1566"/>
      <c r="IYB250" s="1566"/>
      <c r="IYC250" s="1566"/>
      <c r="IYD250" s="1566"/>
      <c r="IYE250" s="1566"/>
      <c r="IYF250" s="1566"/>
      <c r="IYG250" s="1566"/>
      <c r="IYH250" s="1566"/>
      <c r="IYI250" s="1566"/>
      <c r="IYJ250" s="1566"/>
      <c r="IYK250" s="1566"/>
      <c r="IYL250" s="1566"/>
      <c r="IYM250" s="1566"/>
      <c r="IYN250" s="1566"/>
      <c r="IYO250" s="1566"/>
      <c r="IYP250" s="1566"/>
      <c r="IYQ250" s="1566"/>
      <c r="IYR250" s="1566"/>
      <c r="IYS250" s="1566"/>
      <c r="IYT250" s="1566"/>
      <c r="IYU250" s="1566"/>
      <c r="IYV250" s="1566"/>
      <c r="IYW250" s="1566"/>
      <c r="IYX250" s="1566"/>
      <c r="IYY250" s="1566"/>
      <c r="IYZ250" s="1566"/>
      <c r="IZA250" s="1566"/>
      <c r="IZB250" s="1566"/>
      <c r="IZC250" s="1566"/>
      <c r="IZD250" s="1566"/>
      <c r="IZE250" s="1566"/>
      <c r="IZF250" s="1566"/>
      <c r="IZG250" s="1566"/>
      <c r="IZH250" s="1566"/>
      <c r="IZI250" s="1566"/>
      <c r="IZJ250" s="1566"/>
      <c r="IZK250" s="1566"/>
      <c r="IZL250" s="1566"/>
      <c r="IZM250" s="1566"/>
      <c r="IZN250" s="1566"/>
      <c r="IZO250" s="1566"/>
      <c r="IZP250" s="1566"/>
      <c r="IZQ250" s="1566"/>
      <c r="IZR250" s="1566"/>
      <c r="IZS250" s="1566"/>
      <c r="IZT250" s="1566"/>
      <c r="IZU250" s="1566"/>
      <c r="IZV250" s="1566"/>
      <c r="IZW250" s="1566"/>
      <c r="IZX250" s="1566"/>
      <c r="IZY250" s="1566"/>
      <c r="IZZ250" s="1566"/>
      <c r="JAA250" s="1566"/>
      <c r="JAB250" s="1566"/>
      <c r="JAC250" s="1566"/>
      <c r="JAD250" s="1566"/>
      <c r="JAE250" s="1566"/>
      <c r="JAF250" s="1566"/>
      <c r="JAG250" s="1566"/>
      <c r="JAH250" s="1566"/>
      <c r="JAI250" s="1566"/>
      <c r="JAJ250" s="1566"/>
      <c r="JAK250" s="1566"/>
      <c r="JAL250" s="1566"/>
      <c r="JAM250" s="1566"/>
      <c r="JAN250" s="1566"/>
      <c r="JAO250" s="1566"/>
      <c r="JAP250" s="1566"/>
      <c r="JAQ250" s="1566"/>
      <c r="JAR250" s="1566"/>
      <c r="JAS250" s="1566"/>
      <c r="JAT250" s="1566"/>
      <c r="JAU250" s="1566"/>
      <c r="JAV250" s="1566"/>
      <c r="JAW250" s="1566"/>
      <c r="JAX250" s="1566"/>
      <c r="JAY250" s="1566"/>
      <c r="JAZ250" s="1566"/>
      <c r="JBA250" s="1566"/>
      <c r="JBB250" s="1566"/>
      <c r="JBC250" s="1566"/>
      <c r="JBD250" s="1566"/>
      <c r="JBE250" s="1566"/>
      <c r="JBF250" s="1566"/>
      <c r="JBG250" s="1566"/>
      <c r="JBH250" s="1566"/>
      <c r="JBI250" s="1566"/>
      <c r="JBJ250" s="1566"/>
      <c r="JBK250" s="1566"/>
      <c r="JBL250" s="1566"/>
      <c r="JBM250" s="1566"/>
      <c r="JBN250" s="1566"/>
      <c r="JBO250" s="1566"/>
      <c r="JBP250" s="1566"/>
      <c r="JBQ250" s="1566"/>
      <c r="JBR250" s="1566"/>
      <c r="JBS250" s="1566"/>
      <c r="JBT250" s="1566"/>
      <c r="JBU250" s="1566"/>
      <c r="JBV250" s="1566"/>
      <c r="JBW250" s="1566"/>
      <c r="JBX250" s="1566"/>
      <c r="JBY250" s="1566"/>
      <c r="JBZ250" s="1566"/>
      <c r="JCA250" s="1566"/>
      <c r="JCB250" s="1566"/>
      <c r="JCC250" s="1566"/>
      <c r="JCD250" s="1566"/>
      <c r="JCE250" s="1566"/>
      <c r="JCF250" s="1566"/>
      <c r="JCG250" s="1566"/>
      <c r="JCH250" s="1566"/>
      <c r="JCI250" s="1566"/>
      <c r="JCJ250" s="1566"/>
      <c r="JCK250" s="1566"/>
      <c r="JCL250" s="1566"/>
      <c r="JCM250" s="1566"/>
      <c r="JCN250" s="1566"/>
      <c r="JCO250" s="1566"/>
      <c r="JCP250" s="1566"/>
      <c r="JCQ250" s="1566"/>
      <c r="JCR250" s="1566"/>
      <c r="JCS250" s="1566"/>
      <c r="JCT250" s="1566"/>
      <c r="JCU250" s="1566"/>
      <c r="JCV250" s="1566"/>
      <c r="JCW250" s="1566"/>
      <c r="JCX250" s="1566"/>
      <c r="JCY250" s="1566"/>
      <c r="JCZ250" s="1566"/>
      <c r="JDA250" s="1566"/>
      <c r="JDB250" s="1566"/>
      <c r="JDC250" s="1566"/>
      <c r="JDD250" s="1566"/>
      <c r="JDE250" s="1566"/>
      <c r="JDF250" s="1566"/>
      <c r="JDG250" s="1566"/>
      <c r="JDH250" s="1566"/>
      <c r="JDI250" s="1566"/>
      <c r="JDJ250" s="1566"/>
      <c r="JDK250" s="1566"/>
      <c r="JDL250" s="1566"/>
      <c r="JDM250" s="1566"/>
      <c r="JDN250" s="1566"/>
      <c r="JDO250" s="1566"/>
      <c r="JDP250" s="1566"/>
      <c r="JDQ250" s="1566"/>
      <c r="JDR250" s="1566"/>
      <c r="JDS250" s="1566"/>
      <c r="JDT250" s="1566"/>
      <c r="JDU250" s="1566"/>
      <c r="JDV250" s="1566"/>
      <c r="JDW250" s="1566"/>
      <c r="JDX250" s="1566"/>
      <c r="JDY250" s="1566"/>
      <c r="JDZ250" s="1566"/>
      <c r="JEA250" s="1566"/>
      <c r="JEB250" s="1566"/>
      <c r="JEC250" s="1566"/>
      <c r="JED250" s="1566"/>
      <c r="JEE250" s="1566"/>
      <c r="JEF250" s="1566"/>
      <c r="JEG250" s="1566"/>
      <c r="JEH250" s="1566"/>
      <c r="JEI250" s="1566"/>
      <c r="JEJ250" s="1566"/>
      <c r="JEK250" s="1566"/>
      <c r="JEL250" s="1566"/>
      <c r="JEM250" s="1566"/>
      <c r="JEN250" s="1566"/>
      <c r="JEO250" s="1566"/>
      <c r="JEP250" s="1566"/>
      <c r="JEQ250" s="1566"/>
      <c r="JER250" s="1566"/>
      <c r="JES250" s="1566"/>
      <c r="JET250" s="1566"/>
      <c r="JEU250" s="1566"/>
      <c r="JEV250" s="1566"/>
      <c r="JEW250" s="1566"/>
      <c r="JEX250" s="1566"/>
      <c r="JEY250" s="1566"/>
      <c r="JEZ250" s="1566"/>
      <c r="JFA250" s="1566"/>
      <c r="JFB250" s="1566"/>
      <c r="JFC250" s="1566"/>
      <c r="JFD250" s="1566"/>
      <c r="JFE250" s="1566"/>
      <c r="JFF250" s="1566"/>
      <c r="JFG250" s="1566"/>
      <c r="JFH250" s="1566"/>
      <c r="JFI250" s="1566"/>
      <c r="JFJ250" s="1566"/>
      <c r="JFK250" s="1566"/>
      <c r="JFL250" s="1566"/>
      <c r="JFM250" s="1566"/>
      <c r="JFN250" s="1566"/>
      <c r="JFO250" s="1566"/>
      <c r="JFP250" s="1566"/>
      <c r="JFQ250" s="1566"/>
      <c r="JFR250" s="1566"/>
      <c r="JFS250" s="1566"/>
      <c r="JFT250" s="1566"/>
      <c r="JFU250" s="1566"/>
      <c r="JFV250" s="1566"/>
      <c r="JFW250" s="1566"/>
      <c r="JFX250" s="1566"/>
      <c r="JFY250" s="1566"/>
      <c r="JFZ250" s="1566"/>
      <c r="JGA250" s="1566"/>
      <c r="JGB250" s="1566"/>
      <c r="JGC250" s="1566"/>
      <c r="JGD250" s="1566"/>
      <c r="JGE250" s="1566"/>
      <c r="JGF250" s="1566"/>
      <c r="JGG250" s="1566"/>
      <c r="JGH250" s="1566"/>
      <c r="JGI250" s="1566"/>
      <c r="JGJ250" s="1566"/>
      <c r="JGK250" s="1566"/>
      <c r="JGL250" s="1566"/>
      <c r="JGM250" s="1566"/>
      <c r="JGN250" s="1566"/>
      <c r="JGO250" s="1566"/>
      <c r="JGP250" s="1566"/>
      <c r="JGQ250" s="1566"/>
      <c r="JGR250" s="1566"/>
      <c r="JGS250" s="1566"/>
      <c r="JGT250" s="1566"/>
      <c r="JGU250" s="1566"/>
      <c r="JGV250" s="1566"/>
      <c r="JGW250" s="1566"/>
      <c r="JGX250" s="1566"/>
      <c r="JGY250" s="1566"/>
      <c r="JGZ250" s="1566"/>
      <c r="JHA250" s="1566"/>
      <c r="JHB250" s="1566"/>
      <c r="JHC250" s="1566"/>
      <c r="JHD250" s="1566"/>
      <c r="JHE250" s="1566"/>
      <c r="JHF250" s="1566"/>
      <c r="JHG250" s="1566"/>
      <c r="JHH250" s="1566"/>
      <c r="JHI250" s="1566"/>
      <c r="JHJ250" s="1566"/>
      <c r="JHK250" s="1566"/>
      <c r="JHL250" s="1566"/>
      <c r="JHM250" s="1566"/>
      <c r="JHN250" s="1566"/>
      <c r="JHO250" s="1566"/>
      <c r="JHP250" s="1566"/>
      <c r="JHQ250" s="1566"/>
      <c r="JHR250" s="1566"/>
      <c r="JHS250" s="1566"/>
      <c r="JHT250" s="1566"/>
      <c r="JHU250" s="1566"/>
      <c r="JHV250" s="1566"/>
      <c r="JHW250" s="1566"/>
      <c r="JHX250" s="1566"/>
      <c r="JHY250" s="1566"/>
      <c r="JHZ250" s="1566"/>
      <c r="JIA250" s="1566"/>
      <c r="JIB250" s="1566"/>
      <c r="JIC250" s="1566"/>
      <c r="JID250" s="1566"/>
      <c r="JIE250" s="1566"/>
      <c r="JIF250" s="1566"/>
      <c r="JIG250" s="1566"/>
      <c r="JIH250" s="1566"/>
      <c r="JII250" s="1566"/>
      <c r="JIJ250" s="1566"/>
      <c r="JIK250" s="1566"/>
      <c r="JIL250" s="1566"/>
      <c r="JIM250" s="1566"/>
      <c r="JIN250" s="1566"/>
      <c r="JIO250" s="1566"/>
      <c r="JIP250" s="1566"/>
      <c r="JIQ250" s="1566"/>
      <c r="JIR250" s="1566"/>
      <c r="JIS250" s="1566"/>
      <c r="JIT250" s="1566"/>
      <c r="JIU250" s="1566"/>
      <c r="JIV250" s="1566"/>
      <c r="JIW250" s="1566"/>
      <c r="JIX250" s="1566"/>
      <c r="JIY250" s="1566"/>
      <c r="JIZ250" s="1566"/>
      <c r="JJA250" s="1566"/>
      <c r="JJB250" s="1566"/>
      <c r="JJC250" s="1566"/>
      <c r="JJD250" s="1566"/>
      <c r="JJE250" s="1566"/>
      <c r="JJF250" s="1566"/>
      <c r="JJG250" s="1566"/>
      <c r="JJH250" s="1566"/>
      <c r="JJI250" s="1566"/>
      <c r="JJJ250" s="1566"/>
      <c r="JJK250" s="1566"/>
      <c r="JJL250" s="1566"/>
      <c r="JJM250" s="1566"/>
      <c r="JJN250" s="1566"/>
      <c r="JJO250" s="1566"/>
      <c r="JJP250" s="1566"/>
      <c r="JJQ250" s="1566"/>
      <c r="JJR250" s="1566"/>
      <c r="JJS250" s="1566"/>
      <c r="JJT250" s="1566"/>
      <c r="JJU250" s="1566"/>
      <c r="JJV250" s="1566"/>
      <c r="JJW250" s="1566"/>
      <c r="JJX250" s="1566"/>
      <c r="JJY250" s="1566"/>
      <c r="JJZ250" s="1566"/>
      <c r="JKA250" s="1566"/>
      <c r="JKB250" s="1566"/>
      <c r="JKC250" s="1566"/>
      <c r="JKD250" s="1566"/>
      <c r="JKE250" s="1566"/>
      <c r="JKF250" s="1566"/>
      <c r="JKG250" s="1566"/>
      <c r="JKH250" s="1566"/>
      <c r="JKI250" s="1566"/>
      <c r="JKJ250" s="1566"/>
      <c r="JKK250" s="1566"/>
      <c r="JKL250" s="1566"/>
      <c r="JKM250" s="1566"/>
      <c r="JKN250" s="1566"/>
      <c r="JKO250" s="1566"/>
      <c r="JKP250" s="1566"/>
      <c r="JKQ250" s="1566"/>
      <c r="JKR250" s="1566"/>
      <c r="JKS250" s="1566"/>
      <c r="JKT250" s="1566"/>
      <c r="JKU250" s="1566"/>
      <c r="JKV250" s="1566"/>
      <c r="JKW250" s="1566"/>
      <c r="JKX250" s="1566"/>
      <c r="JKY250" s="1566"/>
      <c r="JKZ250" s="1566"/>
      <c r="JLA250" s="1566"/>
      <c r="JLB250" s="1566"/>
      <c r="JLC250" s="1566"/>
      <c r="JLD250" s="1566"/>
      <c r="JLE250" s="1566"/>
      <c r="JLF250" s="1566"/>
      <c r="JLG250" s="1566"/>
      <c r="JLH250" s="1566"/>
      <c r="JLI250" s="1566"/>
      <c r="JLJ250" s="1566"/>
      <c r="JLK250" s="1566"/>
      <c r="JLL250" s="1566"/>
      <c r="JLM250" s="1566"/>
      <c r="JLN250" s="1566"/>
      <c r="JLO250" s="1566"/>
      <c r="JLP250" s="1566"/>
      <c r="JLQ250" s="1566"/>
      <c r="JLR250" s="1566"/>
      <c r="JLS250" s="1566"/>
      <c r="JLT250" s="1566"/>
      <c r="JLU250" s="1566"/>
      <c r="JLV250" s="1566"/>
      <c r="JLW250" s="1566"/>
      <c r="JLX250" s="1566"/>
      <c r="JLY250" s="1566"/>
      <c r="JLZ250" s="1566"/>
      <c r="JMA250" s="1566"/>
      <c r="JMB250" s="1566"/>
      <c r="JMC250" s="1566"/>
      <c r="JMD250" s="1566"/>
      <c r="JME250" s="1566"/>
      <c r="JMF250" s="1566"/>
      <c r="JMG250" s="1566"/>
      <c r="JMH250" s="1566"/>
      <c r="JMI250" s="1566"/>
      <c r="JMJ250" s="1566"/>
      <c r="JMK250" s="1566"/>
      <c r="JML250" s="1566"/>
      <c r="JMM250" s="1566"/>
      <c r="JMN250" s="1566"/>
      <c r="JMO250" s="1566"/>
      <c r="JMP250" s="1566"/>
      <c r="JMQ250" s="1566"/>
      <c r="JMR250" s="1566"/>
      <c r="JMS250" s="1566"/>
      <c r="JMT250" s="1566"/>
      <c r="JMU250" s="1566"/>
      <c r="JMV250" s="1566"/>
      <c r="JMW250" s="1566"/>
      <c r="JMX250" s="1566"/>
      <c r="JMY250" s="1566"/>
      <c r="JMZ250" s="1566"/>
      <c r="JNA250" s="1566"/>
      <c r="JNB250" s="1566"/>
      <c r="JNC250" s="1566"/>
      <c r="JND250" s="1566"/>
      <c r="JNE250" s="1566"/>
      <c r="JNF250" s="1566"/>
      <c r="JNG250" s="1566"/>
      <c r="JNH250" s="1566"/>
      <c r="JNI250" s="1566"/>
      <c r="JNJ250" s="1566"/>
      <c r="JNK250" s="1566"/>
      <c r="JNL250" s="1566"/>
      <c r="JNM250" s="1566"/>
      <c r="JNN250" s="1566"/>
      <c r="JNO250" s="1566"/>
      <c r="JNP250" s="1566"/>
      <c r="JNQ250" s="1566"/>
      <c r="JNR250" s="1566"/>
      <c r="JNS250" s="1566"/>
      <c r="JNT250" s="1566"/>
      <c r="JNU250" s="1566"/>
      <c r="JNV250" s="1566"/>
      <c r="JNW250" s="1566"/>
      <c r="JNX250" s="1566"/>
      <c r="JNY250" s="1566"/>
      <c r="JNZ250" s="1566"/>
      <c r="JOA250" s="1566"/>
      <c r="JOB250" s="1566"/>
      <c r="JOC250" s="1566"/>
      <c r="JOD250" s="1566"/>
      <c r="JOE250" s="1566"/>
      <c r="JOF250" s="1566"/>
      <c r="JOG250" s="1566"/>
      <c r="JOH250" s="1566"/>
      <c r="JOI250" s="1566"/>
      <c r="JOJ250" s="1566"/>
      <c r="JOK250" s="1566"/>
      <c r="JOL250" s="1566"/>
      <c r="JOM250" s="1566"/>
      <c r="JON250" s="1566"/>
      <c r="JOO250" s="1566"/>
      <c r="JOP250" s="1566"/>
      <c r="JOQ250" s="1566"/>
      <c r="JOR250" s="1566"/>
      <c r="JOS250" s="1566"/>
      <c r="JOT250" s="1566"/>
      <c r="JOU250" s="1566"/>
      <c r="JOV250" s="1566"/>
      <c r="JOW250" s="1566"/>
      <c r="JOX250" s="1566"/>
      <c r="JOY250" s="1566"/>
      <c r="JOZ250" s="1566"/>
      <c r="JPA250" s="1566"/>
      <c r="JPB250" s="1566"/>
      <c r="JPC250" s="1566"/>
      <c r="JPD250" s="1566"/>
      <c r="JPE250" s="1566"/>
      <c r="JPF250" s="1566"/>
      <c r="JPG250" s="1566"/>
      <c r="JPH250" s="1566"/>
      <c r="JPI250" s="1566"/>
      <c r="JPJ250" s="1566"/>
      <c r="JPK250" s="1566"/>
      <c r="JPL250" s="1566"/>
      <c r="JPM250" s="1566"/>
      <c r="JPN250" s="1566"/>
      <c r="JPO250" s="1566"/>
      <c r="JPP250" s="1566"/>
      <c r="JPQ250" s="1566"/>
      <c r="JPR250" s="1566"/>
      <c r="JPS250" s="1566"/>
      <c r="JPT250" s="1566"/>
      <c r="JPU250" s="1566"/>
      <c r="JPV250" s="1566"/>
      <c r="JPW250" s="1566"/>
      <c r="JPX250" s="1566"/>
      <c r="JPY250" s="1566"/>
      <c r="JPZ250" s="1566"/>
      <c r="JQA250" s="1566"/>
      <c r="JQB250" s="1566"/>
      <c r="JQC250" s="1566"/>
      <c r="JQD250" s="1566"/>
      <c r="JQE250" s="1566"/>
      <c r="JQF250" s="1566"/>
      <c r="JQG250" s="1566"/>
      <c r="JQH250" s="1566"/>
      <c r="JQI250" s="1566"/>
      <c r="JQJ250" s="1566"/>
      <c r="JQK250" s="1566"/>
      <c r="JQL250" s="1566"/>
      <c r="JQM250" s="1566"/>
      <c r="JQN250" s="1566"/>
      <c r="JQO250" s="1566"/>
      <c r="JQP250" s="1566"/>
      <c r="JQQ250" s="1566"/>
      <c r="JQR250" s="1566"/>
      <c r="JQS250" s="1566"/>
      <c r="JQT250" s="1566"/>
      <c r="JQU250" s="1566"/>
      <c r="JQV250" s="1566"/>
      <c r="JQW250" s="1566"/>
      <c r="JQX250" s="1566"/>
      <c r="JQY250" s="1566"/>
      <c r="JQZ250" s="1566"/>
      <c r="JRA250" s="1566"/>
      <c r="JRB250" s="1566"/>
      <c r="JRC250" s="1566"/>
      <c r="JRD250" s="1566"/>
      <c r="JRE250" s="1566"/>
      <c r="JRF250" s="1566"/>
      <c r="JRG250" s="1566"/>
      <c r="JRH250" s="1566"/>
      <c r="JRI250" s="1566"/>
      <c r="JRJ250" s="1566"/>
      <c r="JRK250" s="1566"/>
      <c r="JRL250" s="1566"/>
      <c r="JRM250" s="1566"/>
      <c r="JRN250" s="1566"/>
      <c r="JRO250" s="1566"/>
      <c r="JRP250" s="1566"/>
      <c r="JRQ250" s="1566"/>
      <c r="JRR250" s="1566"/>
      <c r="JRS250" s="1566"/>
      <c r="JRT250" s="1566"/>
      <c r="JRU250" s="1566"/>
      <c r="JRV250" s="1566"/>
      <c r="JRW250" s="1566"/>
      <c r="JRX250" s="1566"/>
      <c r="JRY250" s="1566"/>
      <c r="JRZ250" s="1566"/>
      <c r="JSA250" s="1566"/>
      <c r="JSB250" s="1566"/>
      <c r="JSC250" s="1566"/>
      <c r="JSD250" s="1566"/>
      <c r="JSE250" s="1566"/>
      <c r="JSF250" s="1566"/>
      <c r="JSG250" s="1566"/>
      <c r="JSH250" s="1566"/>
      <c r="JSI250" s="1566"/>
      <c r="JSJ250" s="1566"/>
      <c r="JSK250" s="1566"/>
      <c r="JSL250" s="1566"/>
      <c r="JSM250" s="1566"/>
      <c r="JSN250" s="1566"/>
      <c r="JSO250" s="1566"/>
      <c r="JSP250" s="1566"/>
      <c r="JSQ250" s="1566"/>
      <c r="JSR250" s="1566"/>
      <c r="JSS250" s="1566"/>
      <c r="JST250" s="1566"/>
      <c r="JSU250" s="1566"/>
      <c r="JSV250" s="1566"/>
      <c r="JSW250" s="1566"/>
      <c r="JSX250" s="1566"/>
      <c r="JSY250" s="1566"/>
      <c r="JSZ250" s="1566"/>
      <c r="JTA250" s="1566"/>
      <c r="JTB250" s="1566"/>
      <c r="JTC250" s="1566"/>
      <c r="JTD250" s="1566"/>
      <c r="JTE250" s="1566"/>
      <c r="JTF250" s="1566"/>
      <c r="JTG250" s="1566"/>
      <c r="JTH250" s="1566"/>
      <c r="JTI250" s="1566"/>
      <c r="JTJ250" s="1566"/>
      <c r="JTK250" s="1566"/>
      <c r="JTL250" s="1566"/>
      <c r="JTM250" s="1566"/>
      <c r="JTN250" s="1566"/>
      <c r="JTO250" s="1566"/>
      <c r="JTP250" s="1566"/>
      <c r="JTQ250" s="1566"/>
      <c r="JTR250" s="1566"/>
      <c r="JTS250" s="1566"/>
      <c r="JTT250" s="1566"/>
      <c r="JTU250" s="1566"/>
      <c r="JTV250" s="1566"/>
      <c r="JTW250" s="1566"/>
      <c r="JTX250" s="1566"/>
      <c r="JTY250" s="1566"/>
      <c r="JTZ250" s="1566"/>
      <c r="JUA250" s="1566"/>
      <c r="JUB250" s="1566"/>
      <c r="JUC250" s="1566"/>
      <c r="JUD250" s="1566"/>
      <c r="JUE250" s="1566"/>
      <c r="JUF250" s="1566"/>
      <c r="JUG250" s="1566"/>
      <c r="JUH250" s="1566"/>
      <c r="JUI250" s="1566"/>
      <c r="JUJ250" s="1566"/>
      <c r="JUK250" s="1566"/>
      <c r="JUL250" s="1566"/>
      <c r="JUM250" s="1566"/>
      <c r="JUN250" s="1566"/>
      <c r="JUO250" s="1566"/>
      <c r="JUP250" s="1566"/>
      <c r="JUQ250" s="1566"/>
      <c r="JUR250" s="1566"/>
      <c r="JUS250" s="1566"/>
      <c r="JUT250" s="1566"/>
      <c r="JUU250" s="1566"/>
      <c r="JUV250" s="1566"/>
      <c r="JUW250" s="1566"/>
      <c r="JUX250" s="1566"/>
      <c r="JUY250" s="1566"/>
      <c r="JUZ250" s="1566"/>
      <c r="JVA250" s="1566"/>
      <c r="JVB250" s="1566"/>
      <c r="JVC250" s="1566"/>
      <c r="JVD250" s="1566"/>
      <c r="JVE250" s="1566"/>
      <c r="JVF250" s="1566"/>
      <c r="JVG250" s="1566"/>
      <c r="JVH250" s="1566"/>
      <c r="JVI250" s="1566"/>
      <c r="JVJ250" s="1566"/>
      <c r="JVK250" s="1566"/>
      <c r="JVL250" s="1566"/>
      <c r="JVM250" s="1566"/>
      <c r="JVN250" s="1566"/>
      <c r="JVO250" s="1566"/>
      <c r="JVP250" s="1566"/>
      <c r="JVQ250" s="1566"/>
      <c r="JVR250" s="1566"/>
      <c r="JVS250" s="1566"/>
      <c r="JVT250" s="1566"/>
      <c r="JVU250" s="1566"/>
      <c r="JVV250" s="1566"/>
      <c r="JVW250" s="1566"/>
      <c r="JVX250" s="1566"/>
      <c r="JVY250" s="1566"/>
      <c r="JVZ250" s="1566"/>
      <c r="JWA250" s="1566"/>
      <c r="JWB250" s="1566"/>
      <c r="JWC250" s="1566"/>
      <c r="JWD250" s="1566"/>
      <c r="JWE250" s="1566"/>
      <c r="JWF250" s="1566"/>
      <c r="JWG250" s="1566"/>
      <c r="JWH250" s="1566"/>
      <c r="JWI250" s="1566"/>
      <c r="JWJ250" s="1566"/>
      <c r="JWK250" s="1566"/>
      <c r="JWL250" s="1566"/>
      <c r="JWM250" s="1566"/>
      <c r="JWN250" s="1566"/>
      <c r="JWO250" s="1566"/>
      <c r="JWP250" s="1566"/>
      <c r="JWQ250" s="1566"/>
      <c r="JWR250" s="1566"/>
      <c r="JWS250" s="1566"/>
      <c r="JWT250" s="1566"/>
      <c r="JWU250" s="1566"/>
      <c r="JWV250" s="1566"/>
      <c r="JWW250" s="1566"/>
      <c r="JWX250" s="1566"/>
      <c r="JWY250" s="1566"/>
      <c r="JWZ250" s="1566"/>
      <c r="JXA250" s="1566"/>
      <c r="JXB250" s="1566"/>
      <c r="JXC250" s="1566"/>
      <c r="JXD250" s="1566"/>
      <c r="JXE250" s="1566"/>
      <c r="JXF250" s="1566"/>
      <c r="JXG250" s="1566"/>
      <c r="JXH250" s="1566"/>
      <c r="JXI250" s="1566"/>
      <c r="JXJ250" s="1566"/>
      <c r="JXK250" s="1566"/>
      <c r="JXL250" s="1566"/>
      <c r="JXM250" s="1566"/>
      <c r="JXN250" s="1566"/>
      <c r="JXO250" s="1566"/>
      <c r="JXP250" s="1566"/>
      <c r="JXQ250" s="1566"/>
      <c r="JXR250" s="1566"/>
      <c r="JXS250" s="1566"/>
      <c r="JXT250" s="1566"/>
      <c r="JXU250" s="1566"/>
      <c r="JXV250" s="1566"/>
      <c r="JXW250" s="1566"/>
      <c r="JXX250" s="1566"/>
      <c r="JXY250" s="1566"/>
      <c r="JXZ250" s="1566"/>
      <c r="JYA250" s="1566"/>
      <c r="JYB250" s="1566"/>
      <c r="JYC250" s="1566"/>
      <c r="JYD250" s="1566"/>
      <c r="JYE250" s="1566"/>
      <c r="JYF250" s="1566"/>
      <c r="JYG250" s="1566"/>
      <c r="JYH250" s="1566"/>
      <c r="JYI250" s="1566"/>
      <c r="JYJ250" s="1566"/>
      <c r="JYK250" s="1566"/>
      <c r="JYL250" s="1566"/>
      <c r="JYM250" s="1566"/>
      <c r="JYN250" s="1566"/>
      <c r="JYO250" s="1566"/>
      <c r="JYP250" s="1566"/>
      <c r="JYQ250" s="1566"/>
      <c r="JYR250" s="1566"/>
      <c r="JYS250" s="1566"/>
      <c r="JYT250" s="1566"/>
      <c r="JYU250" s="1566"/>
      <c r="JYV250" s="1566"/>
      <c r="JYW250" s="1566"/>
      <c r="JYX250" s="1566"/>
      <c r="JYY250" s="1566"/>
      <c r="JYZ250" s="1566"/>
      <c r="JZA250" s="1566"/>
      <c r="JZB250" s="1566"/>
      <c r="JZC250" s="1566"/>
      <c r="JZD250" s="1566"/>
      <c r="JZE250" s="1566"/>
      <c r="JZF250" s="1566"/>
      <c r="JZG250" s="1566"/>
      <c r="JZH250" s="1566"/>
      <c r="JZI250" s="1566"/>
      <c r="JZJ250" s="1566"/>
      <c r="JZK250" s="1566"/>
      <c r="JZL250" s="1566"/>
      <c r="JZM250" s="1566"/>
      <c r="JZN250" s="1566"/>
      <c r="JZO250" s="1566"/>
      <c r="JZP250" s="1566"/>
      <c r="JZQ250" s="1566"/>
      <c r="JZR250" s="1566"/>
      <c r="JZS250" s="1566"/>
      <c r="JZT250" s="1566"/>
      <c r="JZU250" s="1566"/>
      <c r="JZV250" s="1566"/>
      <c r="JZW250" s="1566"/>
      <c r="JZX250" s="1566"/>
      <c r="JZY250" s="1566"/>
      <c r="JZZ250" s="1566"/>
      <c r="KAA250" s="1566"/>
      <c r="KAB250" s="1566"/>
      <c r="KAC250" s="1566"/>
      <c r="KAD250" s="1566"/>
      <c r="KAE250" s="1566"/>
      <c r="KAF250" s="1566"/>
      <c r="KAG250" s="1566"/>
      <c r="KAH250" s="1566"/>
      <c r="KAI250" s="1566"/>
      <c r="KAJ250" s="1566"/>
      <c r="KAK250" s="1566"/>
      <c r="KAL250" s="1566"/>
      <c r="KAM250" s="1566"/>
      <c r="KAN250" s="1566"/>
      <c r="KAO250" s="1566"/>
      <c r="KAP250" s="1566"/>
      <c r="KAQ250" s="1566"/>
      <c r="KAR250" s="1566"/>
      <c r="KAS250" s="1566"/>
      <c r="KAT250" s="1566"/>
      <c r="KAU250" s="1566"/>
      <c r="KAV250" s="1566"/>
      <c r="KAW250" s="1566"/>
      <c r="KAX250" s="1566"/>
      <c r="KAY250" s="1566"/>
      <c r="KAZ250" s="1566"/>
      <c r="KBA250" s="1566"/>
      <c r="KBB250" s="1566"/>
      <c r="KBC250" s="1566"/>
      <c r="KBD250" s="1566"/>
      <c r="KBE250" s="1566"/>
      <c r="KBF250" s="1566"/>
      <c r="KBG250" s="1566"/>
      <c r="KBH250" s="1566"/>
      <c r="KBI250" s="1566"/>
      <c r="KBJ250" s="1566"/>
      <c r="KBK250" s="1566"/>
      <c r="KBL250" s="1566"/>
      <c r="KBM250" s="1566"/>
      <c r="KBN250" s="1566"/>
      <c r="KBO250" s="1566"/>
      <c r="KBP250" s="1566"/>
      <c r="KBQ250" s="1566"/>
      <c r="KBR250" s="1566"/>
      <c r="KBS250" s="1566"/>
      <c r="KBT250" s="1566"/>
      <c r="KBU250" s="1566"/>
      <c r="KBV250" s="1566"/>
      <c r="KBW250" s="1566"/>
      <c r="KBX250" s="1566"/>
      <c r="KBY250" s="1566"/>
      <c r="KBZ250" s="1566"/>
      <c r="KCA250" s="1566"/>
      <c r="KCB250" s="1566"/>
      <c r="KCC250" s="1566"/>
      <c r="KCD250" s="1566"/>
      <c r="KCE250" s="1566"/>
      <c r="KCF250" s="1566"/>
      <c r="KCG250" s="1566"/>
      <c r="KCH250" s="1566"/>
      <c r="KCI250" s="1566"/>
      <c r="KCJ250" s="1566"/>
      <c r="KCK250" s="1566"/>
      <c r="KCL250" s="1566"/>
      <c r="KCM250" s="1566"/>
      <c r="KCN250" s="1566"/>
      <c r="KCO250" s="1566"/>
      <c r="KCP250" s="1566"/>
      <c r="KCQ250" s="1566"/>
      <c r="KCR250" s="1566"/>
      <c r="KCS250" s="1566"/>
      <c r="KCT250" s="1566"/>
      <c r="KCU250" s="1566"/>
      <c r="KCV250" s="1566"/>
      <c r="KCW250" s="1566"/>
      <c r="KCX250" s="1566"/>
      <c r="KCY250" s="1566"/>
      <c r="KCZ250" s="1566"/>
      <c r="KDA250" s="1566"/>
      <c r="KDB250" s="1566"/>
      <c r="KDC250" s="1566"/>
      <c r="KDD250" s="1566"/>
      <c r="KDE250" s="1566"/>
      <c r="KDF250" s="1566"/>
      <c r="KDG250" s="1566"/>
      <c r="KDH250" s="1566"/>
      <c r="KDI250" s="1566"/>
      <c r="KDJ250" s="1566"/>
      <c r="KDK250" s="1566"/>
      <c r="KDL250" s="1566"/>
      <c r="KDM250" s="1566"/>
      <c r="KDN250" s="1566"/>
      <c r="KDO250" s="1566"/>
      <c r="KDP250" s="1566"/>
      <c r="KDQ250" s="1566"/>
      <c r="KDR250" s="1566"/>
      <c r="KDS250" s="1566"/>
      <c r="KDT250" s="1566"/>
      <c r="KDU250" s="1566"/>
      <c r="KDV250" s="1566"/>
      <c r="KDW250" s="1566"/>
      <c r="KDX250" s="1566"/>
      <c r="KDY250" s="1566"/>
      <c r="KDZ250" s="1566"/>
      <c r="KEA250" s="1566"/>
      <c r="KEB250" s="1566"/>
      <c r="KEC250" s="1566"/>
      <c r="KED250" s="1566"/>
      <c r="KEE250" s="1566"/>
      <c r="KEF250" s="1566"/>
      <c r="KEG250" s="1566"/>
      <c r="KEH250" s="1566"/>
      <c r="KEI250" s="1566"/>
      <c r="KEJ250" s="1566"/>
      <c r="KEK250" s="1566"/>
      <c r="KEL250" s="1566"/>
      <c r="KEM250" s="1566"/>
      <c r="KEN250" s="1566"/>
      <c r="KEO250" s="1566"/>
      <c r="KEP250" s="1566"/>
      <c r="KEQ250" s="1566"/>
      <c r="KER250" s="1566"/>
      <c r="KES250" s="1566"/>
      <c r="KET250" s="1566"/>
      <c r="KEU250" s="1566"/>
      <c r="KEV250" s="1566"/>
      <c r="KEW250" s="1566"/>
      <c r="KEX250" s="1566"/>
      <c r="KEY250" s="1566"/>
      <c r="KEZ250" s="1566"/>
      <c r="KFA250" s="1566"/>
      <c r="KFB250" s="1566"/>
      <c r="KFC250" s="1566"/>
      <c r="KFD250" s="1566"/>
      <c r="KFE250" s="1566"/>
      <c r="KFF250" s="1566"/>
      <c r="KFG250" s="1566"/>
      <c r="KFH250" s="1566"/>
      <c r="KFI250" s="1566"/>
      <c r="KFJ250" s="1566"/>
      <c r="KFK250" s="1566"/>
      <c r="KFL250" s="1566"/>
      <c r="KFM250" s="1566"/>
      <c r="KFN250" s="1566"/>
      <c r="KFO250" s="1566"/>
      <c r="KFP250" s="1566"/>
      <c r="KFQ250" s="1566"/>
      <c r="KFR250" s="1566"/>
      <c r="KFS250" s="1566"/>
      <c r="KFT250" s="1566"/>
      <c r="KFU250" s="1566"/>
      <c r="KFV250" s="1566"/>
      <c r="KFW250" s="1566"/>
      <c r="KFX250" s="1566"/>
      <c r="KFY250" s="1566"/>
      <c r="KFZ250" s="1566"/>
      <c r="KGA250" s="1566"/>
      <c r="KGB250" s="1566"/>
      <c r="KGC250" s="1566"/>
      <c r="KGD250" s="1566"/>
      <c r="KGE250" s="1566"/>
      <c r="KGF250" s="1566"/>
      <c r="KGG250" s="1566"/>
      <c r="KGH250" s="1566"/>
      <c r="KGI250" s="1566"/>
      <c r="KGJ250" s="1566"/>
      <c r="KGK250" s="1566"/>
      <c r="KGL250" s="1566"/>
      <c r="KGM250" s="1566"/>
      <c r="KGN250" s="1566"/>
      <c r="KGO250" s="1566"/>
      <c r="KGP250" s="1566"/>
      <c r="KGQ250" s="1566"/>
      <c r="KGR250" s="1566"/>
      <c r="KGS250" s="1566"/>
      <c r="KGT250" s="1566"/>
      <c r="KGU250" s="1566"/>
      <c r="KGV250" s="1566"/>
      <c r="KGW250" s="1566"/>
      <c r="KGX250" s="1566"/>
      <c r="KGY250" s="1566"/>
      <c r="KGZ250" s="1566"/>
      <c r="KHA250" s="1566"/>
      <c r="KHB250" s="1566"/>
      <c r="KHC250" s="1566"/>
      <c r="KHD250" s="1566"/>
      <c r="KHE250" s="1566"/>
      <c r="KHF250" s="1566"/>
      <c r="KHG250" s="1566"/>
      <c r="KHH250" s="1566"/>
      <c r="KHI250" s="1566"/>
      <c r="KHJ250" s="1566"/>
      <c r="KHK250" s="1566"/>
      <c r="KHL250" s="1566"/>
      <c r="KHM250" s="1566"/>
      <c r="KHN250" s="1566"/>
      <c r="KHO250" s="1566"/>
      <c r="KHP250" s="1566"/>
      <c r="KHQ250" s="1566"/>
      <c r="KHR250" s="1566"/>
      <c r="KHS250" s="1566"/>
      <c r="KHT250" s="1566"/>
      <c r="KHU250" s="1566"/>
      <c r="KHV250" s="1566"/>
      <c r="KHW250" s="1566"/>
      <c r="KHX250" s="1566"/>
      <c r="KHY250" s="1566"/>
      <c r="KHZ250" s="1566"/>
      <c r="KIA250" s="1566"/>
      <c r="KIB250" s="1566"/>
      <c r="KIC250" s="1566"/>
      <c r="KID250" s="1566"/>
      <c r="KIE250" s="1566"/>
      <c r="KIF250" s="1566"/>
      <c r="KIG250" s="1566"/>
      <c r="KIH250" s="1566"/>
      <c r="KII250" s="1566"/>
      <c r="KIJ250" s="1566"/>
      <c r="KIK250" s="1566"/>
      <c r="KIL250" s="1566"/>
      <c r="KIM250" s="1566"/>
      <c r="KIN250" s="1566"/>
      <c r="KIO250" s="1566"/>
      <c r="KIP250" s="1566"/>
      <c r="KIQ250" s="1566"/>
      <c r="KIR250" s="1566"/>
      <c r="KIS250" s="1566"/>
      <c r="KIT250" s="1566"/>
      <c r="KIU250" s="1566"/>
      <c r="KIV250" s="1566"/>
      <c r="KIW250" s="1566"/>
      <c r="KIX250" s="1566"/>
      <c r="KIY250" s="1566"/>
      <c r="KIZ250" s="1566"/>
      <c r="KJA250" s="1566"/>
      <c r="KJB250" s="1566"/>
      <c r="KJC250" s="1566"/>
      <c r="KJD250" s="1566"/>
      <c r="KJE250" s="1566"/>
      <c r="KJF250" s="1566"/>
      <c r="KJG250" s="1566"/>
      <c r="KJH250" s="1566"/>
      <c r="KJI250" s="1566"/>
      <c r="KJJ250" s="1566"/>
      <c r="KJK250" s="1566"/>
      <c r="KJL250" s="1566"/>
      <c r="KJM250" s="1566"/>
      <c r="KJN250" s="1566"/>
      <c r="KJO250" s="1566"/>
      <c r="KJP250" s="1566"/>
      <c r="KJQ250" s="1566"/>
      <c r="KJR250" s="1566"/>
      <c r="KJS250" s="1566"/>
      <c r="KJT250" s="1566"/>
      <c r="KJU250" s="1566"/>
      <c r="KJV250" s="1566"/>
      <c r="KJW250" s="1566"/>
      <c r="KJX250" s="1566"/>
      <c r="KJY250" s="1566"/>
      <c r="KJZ250" s="1566"/>
      <c r="KKA250" s="1566"/>
      <c r="KKB250" s="1566"/>
      <c r="KKC250" s="1566"/>
      <c r="KKD250" s="1566"/>
      <c r="KKE250" s="1566"/>
      <c r="KKF250" s="1566"/>
      <c r="KKG250" s="1566"/>
      <c r="KKH250" s="1566"/>
      <c r="KKI250" s="1566"/>
      <c r="KKJ250" s="1566"/>
      <c r="KKK250" s="1566"/>
      <c r="KKL250" s="1566"/>
      <c r="KKM250" s="1566"/>
      <c r="KKN250" s="1566"/>
      <c r="KKO250" s="1566"/>
      <c r="KKP250" s="1566"/>
      <c r="KKQ250" s="1566"/>
      <c r="KKR250" s="1566"/>
      <c r="KKS250" s="1566"/>
      <c r="KKT250" s="1566"/>
      <c r="KKU250" s="1566"/>
      <c r="KKV250" s="1566"/>
      <c r="KKW250" s="1566"/>
      <c r="KKX250" s="1566"/>
      <c r="KKY250" s="1566"/>
      <c r="KKZ250" s="1566"/>
      <c r="KLA250" s="1566"/>
      <c r="KLB250" s="1566"/>
      <c r="KLC250" s="1566"/>
      <c r="KLD250" s="1566"/>
      <c r="KLE250" s="1566"/>
      <c r="KLF250" s="1566"/>
      <c r="KLG250" s="1566"/>
      <c r="KLH250" s="1566"/>
      <c r="KLI250" s="1566"/>
      <c r="KLJ250" s="1566"/>
      <c r="KLK250" s="1566"/>
      <c r="KLL250" s="1566"/>
      <c r="KLM250" s="1566"/>
      <c r="KLN250" s="1566"/>
      <c r="KLO250" s="1566"/>
      <c r="KLP250" s="1566"/>
      <c r="KLQ250" s="1566"/>
      <c r="KLR250" s="1566"/>
      <c r="KLS250" s="1566"/>
      <c r="KLT250" s="1566"/>
      <c r="KLU250" s="1566"/>
      <c r="KLV250" s="1566"/>
      <c r="KLW250" s="1566"/>
      <c r="KLX250" s="1566"/>
      <c r="KLY250" s="1566"/>
      <c r="KLZ250" s="1566"/>
      <c r="KMA250" s="1566"/>
      <c r="KMB250" s="1566"/>
      <c r="KMC250" s="1566"/>
      <c r="KMD250" s="1566"/>
      <c r="KME250" s="1566"/>
      <c r="KMF250" s="1566"/>
      <c r="KMG250" s="1566"/>
      <c r="KMH250" s="1566"/>
      <c r="KMI250" s="1566"/>
      <c r="KMJ250" s="1566"/>
      <c r="KMK250" s="1566"/>
      <c r="KML250" s="1566"/>
      <c r="KMM250" s="1566"/>
      <c r="KMN250" s="1566"/>
      <c r="KMO250" s="1566"/>
      <c r="KMP250" s="1566"/>
      <c r="KMQ250" s="1566"/>
      <c r="KMR250" s="1566"/>
      <c r="KMS250" s="1566"/>
      <c r="KMT250" s="1566"/>
      <c r="KMU250" s="1566"/>
      <c r="KMV250" s="1566"/>
      <c r="KMW250" s="1566"/>
      <c r="KMX250" s="1566"/>
      <c r="KMY250" s="1566"/>
      <c r="KMZ250" s="1566"/>
      <c r="KNA250" s="1566"/>
      <c r="KNB250" s="1566"/>
      <c r="KNC250" s="1566"/>
      <c r="KND250" s="1566"/>
      <c r="KNE250" s="1566"/>
      <c r="KNF250" s="1566"/>
      <c r="KNG250" s="1566"/>
      <c r="KNH250" s="1566"/>
      <c r="KNI250" s="1566"/>
      <c r="KNJ250" s="1566"/>
      <c r="KNK250" s="1566"/>
      <c r="KNL250" s="1566"/>
      <c r="KNM250" s="1566"/>
      <c r="KNN250" s="1566"/>
      <c r="KNO250" s="1566"/>
      <c r="KNP250" s="1566"/>
      <c r="KNQ250" s="1566"/>
      <c r="KNR250" s="1566"/>
      <c r="KNS250" s="1566"/>
      <c r="KNT250" s="1566"/>
      <c r="KNU250" s="1566"/>
      <c r="KNV250" s="1566"/>
      <c r="KNW250" s="1566"/>
      <c r="KNX250" s="1566"/>
      <c r="KNY250" s="1566"/>
      <c r="KNZ250" s="1566"/>
      <c r="KOA250" s="1566"/>
      <c r="KOB250" s="1566"/>
      <c r="KOC250" s="1566"/>
      <c r="KOD250" s="1566"/>
      <c r="KOE250" s="1566"/>
      <c r="KOF250" s="1566"/>
      <c r="KOG250" s="1566"/>
      <c r="KOH250" s="1566"/>
      <c r="KOI250" s="1566"/>
      <c r="KOJ250" s="1566"/>
      <c r="KOK250" s="1566"/>
      <c r="KOL250" s="1566"/>
      <c r="KOM250" s="1566"/>
      <c r="KON250" s="1566"/>
      <c r="KOO250" s="1566"/>
      <c r="KOP250" s="1566"/>
      <c r="KOQ250" s="1566"/>
      <c r="KOR250" s="1566"/>
      <c r="KOS250" s="1566"/>
      <c r="KOT250" s="1566"/>
      <c r="KOU250" s="1566"/>
      <c r="KOV250" s="1566"/>
      <c r="KOW250" s="1566"/>
      <c r="KOX250" s="1566"/>
      <c r="KOY250" s="1566"/>
      <c r="KOZ250" s="1566"/>
      <c r="KPA250" s="1566"/>
      <c r="KPB250" s="1566"/>
      <c r="KPC250" s="1566"/>
      <c r="KPD250" s="1566"/>
      <c r="KPE250" s="1566"/>
      <c r="KPF250" s="1566"/>
      <c r="KPG250" s="1566"/>
      <c r="KPH250" s="1566"/>
      <c r="KPI250" s="1566"/>
      <c r="KPJ250" s="1566"/>
      <c r="KPK250" s="1566"/>
      <c r="KPL250" s="1566"/>
      <c r="KPM250" s="1566"/>
      <c r="KPN250" s="1566"/>
      <c r="KPO250" s="1566"/>
      <c r="KPP250" s="1566"/>
      <c r="KPQ250" s="1566"/>
      <c r="KPR250" s="1566"/>
      <c r="KPS250" s="1566"/>
      <c r="KPT250" s="1566"/>
      <c r="KPU250" s="1566"/>
      <c r="KPV250" s="1566"/>
      <c r="KPW250" s="1566"/>
      <c r="KPX250" s="1566"/>
      <c r="KPY250" s="1566"/>
      <c r="KPZ250" s="1566"/>
      <c r="KQA250" s="1566"/>
      <c r="KQB250" s="1566"/>
      <c r="KQC250" s="1566"/>
      <c r="KQD250" s="1566"/>
      <c r="KQE250" s="1566"/>
      <c r="KQF250" s="1566"/>
      <c r="KQG250" s="1566"/>
      <c r="KQH250" s="1566"/>
      <c r="KQI250" s="1566"/>
      <c r="KQJ250" s="1566"/>
      <c r="KQK250" s="1566"/>
      <c r="KQL250" s="1566"/>
      <c r="KQM250" s="1566"/>
      <c r="KQN250" s="1566"/>
      <c r="KQO250" s="1566"/>
      <c r="KQP250" s="1566"/>
      <c r="KQQ250" s="1566"/>
      <c r="KQR250" s="1566"/>
      <c r="KQS250" s="1566"/>
      <c r="KQT250" s="1566"/>
      <c r="KQU250" s="1566"/>
      <c r="KQV250" s="1566"/>
      <c r="KQW250" s="1566"/>
      <c r="KQX250" s="1566"/>
      <c r="KQY250" s="1566"/>
      <c r="KQZ250" s="1566"/>
      <c r="KRA250" s="1566"/>
      <c r="KRB250" s="1566"/>
      <c r="KRC250" s="1566"/>
      <c r="KRD250" s="1566"/>
      <c r="KRE250" s="1566"/>
      <c r="KRF250" s="1566"/>
      <c r="KRG250" s="1566"/>
      <c r="KRH250" s="1566"/>
      <c r="KRI250" s="1566"/>
      <c r="KRJ250" s="1566"/>
      <c r="KRK250" s="1566"/>
      <c r="KRL250" s="1566"/>
      <c r="KRM250" s="1566"/>
      <c r="KRN250" s="1566"/>
      <c r="KRO250" s="1566"/>
      <c r="KRP250" s="1566"/>
      <c r="KRQ250" s="1566"/>
      <c r="KRR250" s="1566"/>
      <c r="KRS250" s="1566"/>
      <c r="KRT250" s="1566"/>
      <c r="KRU250" s="1566"/>
      <c r="KRV250" s="1566"/>
      <c r="KRW250" s="1566"/>
      <c r="KRX250" s="1566"/>
      <c r="KRY250" s="1566"/>
      <c r="KRZ250" s="1566"/>
      <c r="KSA250" s="1566"/>
      <c r="KSB250" s="1566"/>
      <c r="KSC250" s="1566"/>
      <c r="KSD250" s="1566"/>
      <c r="KSE250" s="1566"/>
      <c r="KSF250" s="1566"/>
      <c r="KSG250" s="1566"/>
      <c r="KSH250" s="1566"/>
      <c r="KSI250" s="1566"/>
      <c r="KSJ250" s="1566"/>
      <c r="KSK250" s="1566"/>
      <c r="KSL250" s="1566"/>
      <c r="KSM250" s="1566"/>
      <c r="KSN250" s="1566"/>
      <c r="KSO250" s="1566"/>
      <c r="KSP250" s="1566"/>
      <c r="KSQ250" s="1566"/>
      <c r="KSR250" s="1566"/>
      <c r="KSS250" s="1566"/>
      <c r="KST250" s="1566"/>
      <c r="KSU250" s="1566"/>
      <c r="KSV250" s="1566"/>
      <c r="KSW250" s="1566"/>
      <c r="KSX250" s="1566"/>
      <c r="KSY250" s="1566"/>
      <c r="KSZ250" s="1566"/>
      <c r="KTA250" s="1566"/>
      <c r="KTB250" s="1566"/>
      <c r="KTC250" s="1566"/>
      <c r="KTD250" s="1566"/>
      <c r="KTE250" s="1566"/>
      <c r="KTF250" s="1566"/>
      <c r="KTG250" s="1566"/>
      <c r="KTH250" s="1566"/>
      <c r="KTI250" s="1566"/>
      <c r="KTJ250" s="1566"/>
      <c r="KTK250" s="1566"/>
      <c r="KTL250" s="1566"/>
      <c r="KTM250" s="1566"/>
      <c r="KTN250" s="1566"/>
      <c r="KTO250" s="1566"/>
      <c r="KTP250" s="1566"/>
      <c r="KTQ250" s="1566"/>
      <c r="KTR250" s="1566"/>
      <c r="KTS250" s="1566"/>
      <c r="KTT250" s="1566"/>
      <c r="KTU250" s="1566"/>
      <c r="KTV250" s="1566"/>
      <c r="KTW250" s="1566"/>
      <c r="KTX250" s="1566"/>
      <c r="KTY250" s="1566"/>
      <c r="KTZ250" s="1566"/>
      <c r="KUA250" s="1566"/>
      <c r="KUB250" s="1566"/>
      <c r="KUC250" s="1566"/>
      <c r="KUD250" s="1566"/>
      <c r="KUE250" s="1566"/>
      <c r="KUF250" s="1566"/>
      <c r="KUG250" s="1566"/>
      <c r="KUH250" s="1566"/>
      <c r="KUI250" s="1566"/>
      <c r="KUJ250" s="1566"/>
      <c r="KUK250" s="1566"/>
      <c r="KUL250" s="1566"/>
      <c r="KUM250" s="1566"/>
      <c r="KUN250" s="1566"/>
      <c r="KUO250" s="1566"/>
      <c r="KUP250" s="1566"/>
      <c r="KUQ250" s="1566"/>
      <c r="KUR250" s="1566"/>
      <c r="KUS250" s="1566"/>
      <c r="KUT250" s="1566"/>
      <c r="KUU250" s="1566"/>
      <c r="KUV250" s="1566"/>
      <c r="KUW250" s="1566"/>
      <c r="KUX250" s="1566"/>
      <c r="KUY250" s="1566"/>
      <c r="KUZ250" s="1566"/>
      <c r="KVA250" s="1566"/>
      <c r="KVB250" s="1566"/>
      <c r="KVC250" s="1566"/>
      <c r="KVD250" s="1566"/>
      <c r="KVE250" s="1566"/>
      <c r="KVF250" s="1566"/>
      <c r="KVG250" s="1566"/>
      <c r="KVH250" s="1566"/>
      <c r="KVI250" s="1566"/>
      <c r="KVJ250" s="1566"/>
      <c r="KVK250" s="1566"/>
      <c r="KVL250" s="1566"/>
      <c r="KVM250" s="1566"/>
      <c r="KVN250" s="1566"/>
      <c r="KVO250" s="1566"/>
      <c r="KVP250" s="1566"/>
      <c r="KVQ250" s="1566"/>
      <c r="KVR250" s="1566"/>
      <c r="KVS250" s="1566"/>
      <c r="KVT250" s="1566"/>
      <c r="KVU250" s="1566"/>
      <c r="KVV250" s="1566"/>
      <c r="KVW250" s="1566"/>
      <c r="KVX250" s="1566"/>
      <c r="KVY250" s="1566"/>
      <c r="KVZ250" s="1566"/>
      <c r="KWA250" s="1566"/>
      <c r="KWB250" s="1566"/>
      <c r="KWC250" s="1566"/>
      <c r="KWD250" s="1566"/>
      <c r="KWE250" s="1566"/>
      <c r="KWF250" s="1566"/>
      <c r="KWG250" s="1566"/>
      <c r="KWH250" s="1566"/>
      <c r="KWI250" s="1566"/>
      <c r="KWJ250" s="1566"/>
      <c r="KWK250" s="1566"/>
      <c r="KWL250" s="1566"/>
      <c r="KWM250" s="1566"/>
      <c r="KWN250" s="1566"/>
      <c r="KWO250" s="1566"/>
      <c r="KWP250" s="1566"/>
      <c r="KWQ250" s="1566"/>
      <c r="KWR250" s="1566"/>
      <c r="KWS250" s="1566"/>
      <c r="KWT250" s="1566"/>
      <c r="KWU250" s="1566"/>
      <c r="KWV250" s="1566"/>
      <c r="KWW250" s="1566"/>
      <c r="KWX250" s="1566"/>
      <c r="KWY250" s="1566"/>
      <c r="KWZ250" s="1566"/>
      <c r="KXA250" s="1566"/>
      <c r="KXB250" s="1566"/>
      <c r="KXC250" s="1566"/>
      <c r="KXD250" s="1566"/>
      <c r="KXE250" s="1566"/>
      <c r="KXF250" s="1566"/>
      <c r="KXG250" s="1566"/>
      <c r="KXH250" s="1566"/>
      <c r="KXI250" s="1566"/>
      <c r="KXJ250" s="1566"/>
      <c r="KXK250" s="1566"/>
      <c r="KXL250" s="1566"/>
      <c r="KXM250" s="1566"/>
      <c r="KXN250" s="1566"/>
      <c r="KXO250" s="1566"/>
      <c r="KXP250" s="1566"/>
      <c r="KXQ250" s="1566"/>
      <c r="KXR250" s="1566"/>
      <c r="KXS250" s="1566"/>
      <c r="KXT250" s="1566"/>
      <c r="KXU250" s="1566"/>
      <c r="KXV250" s="1566"/>
      <c r="KXW250" s="1566"/>
      <c r="KXX250" s="1566"/>
      <c r="KXY250" s="1566"/>
      <c r="KXZ250" s="1566"/>
      <c r="KYA250" s="1566"/>
      <c r="KYB250" s="1566"/>
      <c r="KYC250" s="1566"/>
      <c r="KYD250" s="1566"/>
      <c r="KYE250" s="1566"/>
      <c r="KYF250" s="1566"/>
      <c r="KYG250" s="1566"/>
      <c r="KYH250" s="1566"/>
      <c r="KYI250" s="1566"/>
      <c r="KYJ250" s="1566"/>
      <c r="KYK250" s="1566"/>
      <c r="KYL250" s="1566"/>
      <c r="KYM250" s="1566"/>
      <c r="KYN250" s="1566"/>
      <c r="KYO250" s="1566"/>
      <c r="KYP250" s="1566"/>
      <c r="KYQ250" s="1566"/>
      <c r="KYR250" s="1566"/>
      <c r="KYS250" s="1566"/>
      <c r="KYT250" s="1566"/>
      <c r="KYU250" s="1566"/>
      <c r="KYV250" s="1566"/>
      <c r="KYW250" s="1566"/>
      <c r="KYX250" s="1566"/>
      <c r="KYY250" s="1566"/>
      <c r="KYZ250" s="1566"/>
      <c r="KZA250" s="1566"/>
      <c r="KZB250" s="1566"/>
      <c r="KZC250" s="1566"/>
      <c r="KZD250" s="1566"/>
      <c r="KZE250" s="1566"/>
      <c r="KZF250" s="1566"/>
      <c r="KZG250" s="1566"/>
      <c r="KZH250" s="1566"/>
      <c r="KZI250" s="1566"/>
      <c r="KZJ250" s="1566"/>
      <c r="KZK250" s="1566"/>
      <c r="KZL250" s="1566"/>
      <c r="KZM250" s="1566"/>
      <c r="KZN250" s="1566"/>
      <c r="KZO250" s="1566"/>
      <c r="KZP250" s="1566"/>
      <c r="KZQ250" s="1566"/>
      <c r="KZR250" s="1566"/>
      <c r="KZS250" s="1566"/>
      <c r="KZT250" s="1566"/>
      <c r="KZU250" s="1566"/>
      <c r="KZV250" s="1566"/>
      <c r="KZW250" s="1566"/>
      <c r="KZX250" s="1566"/>
      <c r="KZY250" s="1566"/>
      <c r="KZZ250" s="1566"/>
      <c r="LAA250" s="1566"/>
      <c r="LAB250" s="1566"/>
      <c r="LAC250" s="1566"/>
      <c r="LAD250" s="1566"/>
      <c r="LAE250" s="1566"/>
      <c r="LAF250" s="1566"/>
      <c r="LAG250" s="1566"/>
      <c r="LAH250" s="1566"/>
      <c r="LAI250" s="1566"/>
      <c r="LAJ250" s="1566"/>
      <c r="LAK250" s="1566"/>
      <c r="LAL250" s="1566"/>
      <c r="LAM250" s="1566"/>
      <c r="LAN250" s="1566"/>
      <c r="LAO250" s="1566"/>
      <c r="LAP250" s="1566"/>
      <c r="LAQ250" s="1566"/>
      <c r="LAR250" s="1566"/>
      <c r="LAS250" s="1566"/>
      <c r="LAT250" s="1566"/>
      <c r="LAU250" s="1566"/>
      <c r="LAV250" s="1566"/>
      <c r="LAW250" s="1566"/>
      <c r="LAX250" s="1566"/>
      <c r="LAY250" s="1566"/>
      <c r="LAZ250" s="1566"/>
      <c r="LBA250" s="1566"/>
      <c r="LBB250" s="1566"/>
      <c r="LBC250" s="1566"/>
      <c r="LBD250" s="1566"/>
      <c r="LBE250" s="1566"/>
      <c r="LBF250" s="1566"/>
      <c r="LBG250" s="1566"/>
      <c r="LBH250" s="1566"/>
      <c r="LBI250" s="1566"/>
      <c r="LBJ250" s="1566"/>
      <c r="LBK250" s="1566"/>
      <c r="LBL250" s="1566"/>
      <c r="LBM250" s="1566"/>
      <c r="LBN250" s="1566"/>
      <c r="LBO250" s="1566"/>
      <c r="LBP250" s="1566"/>
      <c r="LBQ250" s="1566"/>
      <c r="LBR250" s="1566"/>
      <c r="LBS250" s="1566"/>
      <c r="LBT250" s="1566"/>
      <c r="LBU250" s="1566"/>
      <c r="LBV250" s="1566"/>
      <c r="LBW250" s="1566"/>
      <c r="LBX250" s="1566"/>
      <c r="LBY250" s="1566"/>
      <c r="LBZ250" s="1566"/>
      <c r="LCA250" s="1566"/>
      <c r="LCB250" s="1566"/>
      <c r="LCC250" s="1566"/>
      <c r="LCD250" s="1566"/>
      <c r="LCE250" s="1566"/>
      <c r="LCF250" s="1566"/>
      <c r="LCG250" s="1566"/>
      <c r="LCH250" s="1566"/>
      <c r="LCI250" s="1566"/>
      <c r="LCJ250" s="1566"/>
      <c r="LCK250" s="1566"/>
      <c r="LCL250" s="1566"/>
      <c r="LCM250" s="1566"/>
      <c r="LCN250" s="1566"/>
      <c r="LCO250" s="1566"/>
      <c r="LCP250" s="1566"/>
      <c r="LCQ250" s="1566"/>
      <c r="LCR250" s="1566"/>
      <c r="LCS250" s="1566"/>
      <c r="LCT250" s="1566"/>
      <c r="LCU250" s="1566"/>
      <c r="LCV250" s="1566"/>
      <c r="LCW250" s="1566"/>
      <c r="LCX250" s="1566"/>
      <c r="LCY250" s="1566"/>
      <c r="LCZ250" s="1566"/>
      <c r="LDA250" s="1566"/>
      <c r="LDB250" s="1566"/>
      <c r="LDC250" s="1566"/>
      <c r="LDD250" s="1566"/>
      <c r="LDE250" s="1566"/>
      <c r="LDF250" s="1566"/>
      <c r="LDG250" s="1566"/>
      <c r="LDH250" s="1566"/>
      <c r="LDI250" s="1566"/>
      <c r="LDJ250" s="1566"/>
      <c r="LDK250" s="1566"/>
      <c r="LDL250" s="1566"/>
      <c r="LDM250" s="1566"/>
      <c r="LDN250" s="1566"/>
      <c r="LDO250" s="1566"/>
      <c r="LDP250" s="1566"/>
      <c r="LDQ250" s="1566"/>
      <c r="LDR250" s="1566"/>
      <c r="LDS250" s="1566"/>
      <c r="LDT250" s="1566"/>
      <c r="LDU250" s="1566"/>
      <c r="LDV250" s="1566"/>
      <c r="LDW250" s="1566"/>
      <c r="LDX250" s="1566"/>
      <c r="LDY250" s="1566"/>
      <c r="LDZ250" s="1566"/>
      <c r="LEA250" s="1566"/>
      <c r="LEB250" s="1566"/>
      <c r="LEC250" s="1566"/>
      <c r="LED250" s="1566"/>
      <c r="LEE250" s="1566"/>
      <c r="LEF250" s="1566"/>
      <c r="LEG250" s="1566"/>
      <c r="LEH250" s="1566"/>
      <c r="LEI250" s="1566"/>
      <c r="LEJ250" s="1566"/>
      <c r="LEK250" s="1566"/>
      <c r="LEL250" s="1566"/>
      <c r="LEM250" s="1566"/>
      <c r="LEN250" s="1566"/>
      <c r="LEO250" s="1566"/>
      <c r="LEP250" s="1566"/>
      <c r="LEQ250" s="1566"/>
      <c r="LER250" s="1566"/>
      <c r="LES250" s="1566"/>
      <c r="LET250" s="1566"/>
      <c r="LEU250" s="1566"/>
      <c r="LEV250" s="1566"/>
      <c r="LEW250" s="1566"/>
      <c r="LEX250" s="1566"/>
      <c r="LEY250" s="1566"/>
      <c r="LEZ250" s="1566"/>
      <c r="LFA250" s="1566"/>
      <c r="LFB250" s="1566"/>
      <c r="LFC250" s="1566"/>
      <c r="LFD250" s="1566"/>
      <c r="LFE250" s="1566"/>
      <c r="LFF250" s="1566"/>
      <c r="LFG250" s="1566"/>
      <c r="LFH250" s="1566"/>
      <c r="LFI250" s="1566"/>
      <c r="LFJ250" s="1566"/>
      <c r="LFK250" s="1566"/>
      <c r="LFL250" s="1566"/>
      <c r="LFM250" s="1566"/>
      <c r="LFN250" s="1566"/>
      <c r="LFO250" s="1566"/>
      <c r="LFP250" s="1566"/>
      <c r="LFQ250" s="1566"/>
      <c r="LFR250" s="1566"/>
      <c r="LFS250" s="1566"/>
      <c r="LFT250" s="1566"/>
      <c r="LFU250" s="1566"/>
      <c r="LFV250" s="1566"/>
      <c r="LFW250" s="1566"/>
      <c r="LFX250" s="1566"/>
      <c r="LFY250" s="1566"/>
      <c r="LFZ250" s="1566"/>
      <c r="LGA250" s="1566"/>
      <c r="LGB250" s="1566"/>
      <c r="LGC250" s="1566"/>
      <c r="LGD250" s="1566"/>
      <c r="LGE250" s="1566"/>
      <c r="LGF250" s="1566"/>
      <c r="LGG250" s="1566"/>
      <c r="LGH250" s="1566"/>
      <c r="LGI250" s="1566"/>
      <c r="LGJ250" s="1566"/>
      <c r="LGK250" s="1566"/>
      <c r="LGL250" s="1566"/>
      <c r="LGM250" s="1566"/>
      <c r="LGN250" s="1566"/>
      <c r="LGO250" s="1566"/>
      <c r="LGP250" s="1566"/>
      <c r="LGQ250" s="1566"/>
      <c r="LGR250" s="1566"/>
      <c r="LGS250" s="1566"/>
      <c r="LGT250" s="1566"/>
      <c r="LGU250" s="1566"/>
      <c r="LGV250" s="1566"/>
      <c r="LGW250" s="1566"/>
      <c r="LGX250" s="1566"/>
      <c r="LGY250" s="1566"/>
      <c r="LGZ250" s="1566"/>
      <c r="LHA250" s="1566"/>
      <c r="LHB250" s="1566"/>
      <c r="LHC250" s="1566"/>
      <c r="LHD250" s="1566"/>
      <c r="LHE250" s="1566"/>
      <c r="LHF250" s="1566"/>
      <c r="LHG250" s="1566"/>
      <c r="LHH250" s="1566"/>
      <c r="LHI250" s="1566"/>
      <c r="LHJ250" s="1566"/>
      <c r="LHK250" s="1566"/>
      <c r="LHL250" s="1566"/>
      <c r="LHM250" s="1566"/>
      <c r="LHN250" s="1566"/>
      <c r="LHO250" s="1566"/>
      <c r="LHP250" s="1566"/>
      <c r="LHQ250" s="1566"/>
      <c r="LHR250" s="1566"/>
      <c r="LHS250" s="1566"/>
      <c r="LHT250" s="1566"/>
      <c r="LHU250" s="1566"/>
      <c r="LHV250" s="1566"/>
      <c r="LHW250" s="1566"/>
      <c r="LHX250" s="1566"/>
      <c r="LHY250" s="1566"/>
      <c r="LHZ250" s="1566"/>
      <c r="LIA250" s="1566"/>
      <c r="LIB250" s="1566"/>
      <c r="LIC250" s="1566"/>
      <c r="LID250" s="1566"/>
      <c r="LIE250" s="1566"/>
      <c r="LIF250" s="1566"/>
      <c r="LIG250" s="1566"/>
      <c r="LIH250" s="1566"/>
      <c r="LII250" s="1566"/>
      <c r="LIJ250" s="1566"/>
      <c r="LIK250" s="1566"/>
      <c r="LIL250" s="1566"/>
      <c r="LIM250" s="1566"/>
      <c r="LIN250" s="1566"/>
      <c r="LIO250" s="1566"/>
      <c r="LIP250" s="1566"/>
      <c r="LIQ250" s="1566"/>
      <c r="LIR250" s="1566"/>
      <c r="LIS250" s="1566"/>
      <c r="LIT250" s="1566"/>
      <c r="LIU250" s="1566"/>
      <c r="LIV250" s="1566"/>
      <c r="LIW250" s="1566"/>
      <c r="LIX250" s="1566"/>
      <c r="LIY250" s="1566"/>
      <c r="LIZ250" s="1566"/>
      <c r="LJA250" s="1566"/>
      <c r="LJB250" s="1566"/>
      <c r="LJC250" s="1566"/>
      <c r="LJD250" s="1566"/>
      <c r="LJE250" s="1566"/>
      <c r="LJF250" s="1566"/>
      <c r="LJG250" s="1566"/>
      <c r="LJH250" s="1566"/>
      <c r="LJI250" s="1566"/>
      <c r="LJJ250" s="1566"/>
      <c r="LJK250" s="1566"/>
      <c r="LJL250" s="1566"/>
      <c r="LJM250" s="1566"/>
      <c r="LJN250" s="1566"/>
      <c r="LJO250" s="1566"/>
      <c r="LJP250" s="1566"/>
      <c r="LJQ250" s="1566"/>
      <c r="LJR250" s="1566"/>
      <c r="LJS250" s="1566"/>
      <c r="LJT250" s="1566"/>
      <c r="LJU250" s="1566"/>
      <c r="LJV250" s="1566"/>
      <c r="LJW250" s="1566"/>
      <c r="LJX250" s="1566"/>
      <c r="LJY250" s="1566"/>
      <c r="LJZ250" s="1566"/>
      <c r="LKA250" s="1566"/>
      <c r="LKB250" s="1566"/>
      <c r="LKC250" s="1566"/>
      <c r="LKD250" s="1566"/>
      <c r="LKE250" s="1566"/>
      <c r="LKF250" s="1566"/>
      <c r="LKG250" s="1566"/>
      <c r="LKH250" s="1566"/>
      <c r="LKI250" s="1566"/>
      <c r="LKJ250" s="1566"/>
      <c r="LKK250" s="1566"/>
      <c r="LKL250" s="1566"/>
      <c r="LKM250" s="1566"/>
      <c r="LKN250" s="1566"/>
      <c r="LKO250" s="1566"/>
      <c r="LKP250" s="1566"/>
      <c r="LKQ250" s="1566"/>
      <c r="LKR250" s="1566"/>
      <c r="LKS250" s="1566"/>
      <c r="LKT250" s="1566"/>
      <c r="LKU250" s="1566"/>
      <c r="LKV250" s="1566"/>
      <c r="LKW250" s="1566"/>
      <c r="LKX250" s="1566"/>
      <c r="LKY250" s="1566"/>
      <c r="LKZ250" s="1566"/>
      <c r="LLA250" s="1566"/>
      <c r="LLB250" s="1566"/>
      <c r="LLC250" s="1566"/>
      <c r="LLD250" s="1566"/>
      <c r="LLE250" s="1566"/>
      <c r="LLF250" s="1566"/>
      <c r="LLG250" s="1566"/>
      <c r="LLH250" s="1566"/>
      <c r="LLI250" s="1566"/>
      <c r="LLJ250" s="1566"/>
      <c r="LLK250" s="1566"/>
      <c r="LLL250" s="1566"/>
      <c r="LLM250" s="1566"/>
      <c r="LLN250" s="1566"/>
      <c r="LLO250" s="1566"/>
      <c r="LLP250" s="1566"/>
      <c r="LLQ250" s="1566"/>
      <c r="LLR250" s="1566"/>
      <c r="LLS250" s="1566"/>
      <c r="LLT250" s="1566"/>
      <c r="LLU250" s="1566"/>
      <c r="LLV250" s="1566"/>
      <c r="LLW250" s="1566"/>
      <c r="LLX250" s="1566"/>
      <c r="LLY250" s="1566"/>
      <c r="LLZ250" s="1566"/>
      <c r="LMA250" s="1566"/>
      <c r="LMB250" s="1566"/>
      <c r="LMC250" s="1566"/>
      <c r="LMD250" s="1566"/>
      <c r="LME250" s="1566"/>
      <c r="LMF250" s="1566"/>
      <c r="LMG250" s="1566"/>
      <c r="LMH250" s="1566"/>
      <c r="LMI250" s="1566"/>
      <c r="LMJ250" s="1566"/>
      <c r="LMK250" s="1566"/>
      <c r="LML250" s="1566"/>
      <c r="LMM250" s="1566"/>
      <c r="LMN250" s="1566"/>
      <c r="LMO250" s="1566"/>
      <c r="LMP250" s="1566"/>
      <c r="LMQ250" s="1566"/>
      <c r="LMR250" s="1566"/>
      <c r="LMS250" s="1566"/>
      <c r="LMT250" s="1566"/>
      <c r="LMU250" s="1566"/>
      <c r="LMV250" s="1566"/>
      <c r="LMW250" s="1566"/>
      <c r="LMX250" s="1566"/>
      <c r="LMY250" s="1566"/>
      <c r="LMZ250" s="1566"/>
      <c r="LNA250" s="1566"/>
      <c r="LNB250" s="1566"/>
      <c r="LNC250" s="1566"/>
      <c r="LND250" s="1566"/>
      <c r="LNE250" s="1566"/>
      <c r="LNF250" s="1566"/>
      <c r="LNG250" s="1566"/>
      <c r="LNH250" s="1566"/>
      <c r="LNI250" s="1566"/>
      <c r="LNJ250" s="1566"/>
      <c r="LNK250" s="1566"/>
      <c r="LNL250" s="1566"/>
      <c r="LNM250" s="1566"/>
      <c r="LNN250" s="1566"/>
      <c r="LNO250" s="1566"/>
      <c r="LNP250" s="1566"/>
      <c r="LNQ250" s="1566"/>
      <c r="LNR250" s="1566"/>
      <c r="LNS250" s="1566"/>
      <c r="LNT250" s="1566"/>
      <c r="LNU250" s="1566"/>
      <c r="LNV250" s="1566"/>
      <c r="LNW250" s="1566"/>
      <c r="LNX250" s="1566"/>
      <c r="LNY250" s="1566"/>
      <c r="LNZ250" s="1566"/>
      <c r="LOA250" s="1566"/>
      <c r="LOB250" s="1566"/>
      <c r="LOC250" s="1566"/>
      <c r="LOD250" s="1566"/>
      <c r="LOE250" s="1566"/>
      <c r="LOF250" s="1566"/>
      <c r="LOG250" s="1566"/>
      <c r="LOH250" s="1566"/>
      <c r="LOI250" s="1566"/>
      <c r="LOJ250" s="1566"/>
      <c r="LOK250" s="1566"/>
      <c r="LOL250" s="1566"/>
      <c r="LOM250" s="1566"/>
      <c r="LON250" s="1566"/>
      <c r="LOO250" s="1566"/>
      <c r="LOP250" s="1566"/>
      <c r="LOQ250" s="1566"/>
      <c r="LOR250" s="1566"/>
      <c r="LOS250" s="1566"/>
      <c r="LOT250" s="1566"/>
      <c r="LOU250" s="1566"/>
      <c r="LOV250" s="1566"/>
      <c r="LOW250" s="1566"/>
      <c r="LOX250" s="1566"/>
      <c r="LOY250" s="1566"/>
      <c r="LOZ250" s="1566"/>
      <c r="LPA250" s="1566"/>
      <c r="LPB250" s="1566"/>
      <c r="LPC250" s="1566"/>
      <c r="LPD250" s="1566"/>
      <c r="LPE250" s="1566"/>
      <c r="LPF250" s="1566"/>
      <c r="LPG250" s="1566"/>
      <c r="LPH250" s="1566"/>
      <c r="LPI250" s="1566"/>
      <c r="LPJ250" s="1566"/>
      <c r="LPK250" s="1566"/>
      <c r="LPL250" s="1566"/>
      <c r="LPM250" s="1566"/>
      <c r="LPN250" s="1566"/>
      <c r="LPO250" s="1566"/>
      <c r="LPP250" s="1566"/>
      <c r="LPQ250" s="1566"/>
      <c r="LPR250" s="1566"/>
      <c r="LPS250" s="1566"/>
      <c r="LPT250" s="1566"/>
      <c r="LPU250" s="1566"/>
      <c r="LPV250" s="1566"/>
      <c r="LPW250" s="1566"/>
      <c r="LPX250" s="1566"/>
      <c r="LPY250" s="1566"/>
      <c r="LPZ250" s="1566"/>
      <c r="LQA250" s="1566"/>
      <c r="LQB250" s="1566"/>
      <c r="LQC250" s="1566"/>
      <c r="LQD250" s="1566"/>
      <c r="LQE250" s="1566"/>
      <c r="LQF250" s="1566"/>
      <c r="LQG250" s="1566"/>
      <c r="LQH250" s="1566"/>
      <c r="LQI250" s="1566"/>
      <c r="LQJ250" s="1566"/>
      <c r="LQK250" s="1566"/>
      <c r="LQL250" s="1566"/>
      <c r="LQM250" s="1566"/>
      <c r="LQN250" s="1566"/>
      <c r="LQO250" s="1566"/>
      <c r="LQP250" s="1566"/>
      <c r="LQQ250" s="1566"/>
      <c r="LQR250" s="1566"/>
      <c r="LQS250" s="1566"/>
      <c r="LQT250" s="1566"/>
      <c r="LQU250" s="1566"/>
      <c r="LQV250" s="1566"/>
      <c r="LQW250" s="1566"/>
      <c r="LQX250" s="1566"/>
      <c r="LQY250" s="1566"/>
      <c r="LQZ250" s="1566"/>
      <c r="LRA250" s="1566"/>
      <c r="LRB250" s="1566"/>
      <c r="LRC250" s="1566"/>
      <c r="LRD250" s="1566"/>
      <c r="LRE250" s="1566"/>
      <c r="LRF250" s="1566"/>
      <c r="LRG250" s="1566"/>
      <c r="LRH250" s="1566"/>
      <c r="LRI250" s="1566"/>
      <c r="LRJ250" s="1566"/>
      <c r="LRK250" s="1566"/>
      <c r="LRL250" s="1566"/>
      <c r="LRM250" s="1566"/>
      <c r="LRN250" s="1566"/>
      <c r="LRO250" s="1566"/>
      <c r="LRP250" s="1566"/>
      <c r="LRQ250" s="1566"/>
      <c r="LRR250" s="1566"/>
      <c r="LRS250" s="1566"/>
      <c r="LRT250" s="1566"/>
      <c r="LRU250" s="1566"/>
      <c r="LRV250" s="1566"/>
      <c r="LRW250" s="1566"/>
      <c r="LRX250" s="1566"/>
      <c r="LRY250" s="1566"/>
      <c r="LRZ250" s="1566"/>
      <c r="LSA250" s="1566"/>
      <c r="LSB250" s="1566"/>
      <c r="LSC250" s="1566"/>
      <c r="LSD250" s="1566"/>
      <c r="LSE250" s="1566"/>
      <c r="LSF250" s="1566"/>
      <c r="LSG250" s="1566"/>
      <c r="LSH250" s="1566"/>
      <c r="LSI250" s="1566"/>
      <c r="LSJ250" s="1566"/>
      <c r="LSK250" s="1566"/>
      <c r="LSL250" s="1566"/>
      <c r="LSM250" s="1566"/>
      <c r="LSN250" s="1566"/>
      <c r="LSO250" s="1566"/>
      <c r="LSP250" s="1566"/>
      <c r="LSQ250" s="1566"/>
      <c r="LSR250" s="1566"/>
      <c r="LSS250" s="1566"/>
      <c r="LST250" s="1566"/>
      <c r="LSU250" s="1566"/>
      <c r="LSV250" s="1566"/>
      <c r="LSW250" s="1566"/>
      <c r="LSX250" s="1566"/>
      <c r="LSY250" s="1566"/>
      <c r="LSZ250" s="1566"/>
      <c r="LTA250" s="1566"/>
      <c r="LTB250" s="1566"/>
      <c r="LTC250" s="1566"/>
      <c r="LTD250" s="1566"/>
      <c r="LTE250" s="1566"/>
      <c r="LTF250" s="1566"/>
      <c r="LTG250" s="1566"/>
      <c r="LTH250" s="1566"/>
      <c r="LTI250" s="1566"/>
      <c r="LTJ250" s="1566"/>
      <c r="LTK250" s="1566"/>
      <c r="LTL250" s="1566"/>
      <c r="LTM250" s="1566"/>
      <c r="LTN250" s="1566"/>
      <c r="LTO250" s="1566"/>
      <c r="LTP250" s="1566"/>
      <c r="LTQ250" s="1566"/>
      <c r="LTR250" s="1566"/>
      <c r="LTS250" s="1566"/>
      <c r="LTT250" s="1566"/>
      <c r="LTU250" s="1566"/>
      <c r="LTV250" s="1566"/>
      <c r="LTW250" s="1566"/>
      <c r="LTX250" s="1566"/>
      <c r="LTY250" s="1566"/>
      <c r="LTZ250" s="1566"/>
      <c r="LUA250" s="1566"/>
      <c r="LUB250" s="1566"/>
      <c r="LUC250" s="1566"/>
      <c r="LUD250" s="1566"/>
      <c r="LUE250" s="1566"/>
      <c r="LUF250" s="1566"/>
      <c r="LUG250" s="1566"/>
      <c r="LUH250" s="1566"/>
      <c r="LUI250" s="1566"/>
      <c r="LUJ250" s="1566"/>
      <c r="LUK250" s="1566"/>
      <c r="LUL250" s="1566"/>
      <c r="LUM250" s="1566"/>
      <c r="LUN250" s="1566"/>
      <c r="LUO250" s="1566"/>
      <c r="LUP250" s="1566"/>
      <c r="LUQ250" s="1566"/>
      <c r="LUR250" s="1566"/>
      <c r="LUS250" s="1566"/>
      <c r="LUT250" s="1566"/>
      <c r="LUU250" s="1566"/>
      <c r="LUV250" s="1566"/>
      <c r="LUW250" s="1566"/>
      <c r="LUX250" s="1566"/>
      <c r="LUY250" s="1566"/>
      <c r="LUZ250" s="1566"/>
      <c r="LVA250" s="1566"/>
      <c r="LVB250" s="1566"/>
      <c r="LVC250" s="1566"/>
      <c r="LVD250" s="1566"/>
      <c r="LVE250" s="1566"/>
      <c r="LVF250" s="1566"/>
      <c r="LVG250" s="1566"/>
      <c r="LVH250" s="1566"/>
      <c r="LVI250" s="1566"/>
      <c r="LVJ250" s="1566"/>
      <c r="LVK250" s="1566"/>
      <c r="LVL250" s="1566"/>
      <c r="LVM250" s="1566"/>
      <c r="LVN250" s="1566"/>
      <c r="LVO250" s="1566"/>
      <c r="LVP250" s="1566"/>
      <c r="LVQ250" s="1566"/>
      <c r="LVR250" s="1566"/>
      <c r="LVS250" s="1566"/>
      <c r="LVT250" s="1566"/>
      <c r="LVU250" s="1566"/>
      <c r="LVV250" s="1566"/>
      <c r="LVW250" s="1566"/>
      <c r="LVX250" s="1566"/>
      <c r="LVY250" s="1566"/>
      <c r="LVZ250" s="1566"/>
      <c r="LWA250" s="1566"/>
      <c r="LWB250" s="1566"/>
      <c r="LWC250" s="1566"/>
      <c r="LWD250" s="1566"/>
      <c r="LWE250" s="1566"/>
      <c r="LWF250" s="1566"/>
      <c r="LWG250" s="1566"/>
      <c r="LWH250" s="1566"/>
      <c r="LWI250" s="1566"/>
      <c r="LWJ250" s="1566"/>
      <c r="LWK250" s="1566"/>
      <c r="LWL250" s="1566"/>
      <c r="LWM250" s="1566"/>
      <c r="LWN250" s="1566"/>
      <c r="LWO250" s="1566"/>
      <c r="LWP250" s="1566"/>
      <c r="LWQ250" s="1566"/>
      <c r="LWR250" s="1566"/>
      <c r="LWS250" s="1566"/>
      <c r="LWT250" s="1566"/>
      <c r="LWU250" s="1566"/>
      <c r="LWV250" s="1566"/>
      <c r="LWW250" s="1566"/>
      <c r="LWX250" s="1566"/>
      <c r="LWY250" s="1566"/>
      <c r="LWZ250" s="1566"/>
      <c r="LXA250" s="1566"/>
      <c r="LXB250" s="1566"/>
      <c r="LXC250" s="1566"/>
      <c r="LXD250" s="1566"/>
      <c r="LXE250" s="1566"/>
      <c r="LXF250" s="1566"/>
      <c r="LXG250" s="1566"/>
      <c r="LXH250" s="1566"/>
      <c r="LXI250" s="1566"/>
      <c r="LXJ250" s="1566"/>
      <c r="LXK250" s="1566"/>
      <c r="LXL250" s="1566"/>
      <c r="LXM250" s="1566"/>
      <c r="LXN250" s="1566"/>
      <c r="LXO250" s="1566"/>
      <c r="LXP250" s="1566"/>
      <c r="LXQ250" s="1566"/>
      <c r="LXR250" s="1566"/>
      <c r="LXS250" s="1566"/>
      <c r="LXT250" s="1566"/>
      <c r="LXU250" s="1566"/>
      <c r="LXV250" s="1566"/>
      <c r="LXW250" s="1566"/>
      <c r="LXX250" s="1566"/>
      <c r="LXY250" s="1566"/>
      <c r="LXZ250" s="1566"/>
      <c r="LYA250" s="1566"/>
      <c r="LYB250" s="1566"/>
      <c r="LYC250" s="1566"/>
      <c r="LYD250" s="1566"/>
      <c r="LYE250" s="1566"/>
      <c r="LYF250" s="1566"/>
      <c r="LYG250" s="1566"/>
      <c r="LYH250" s="1566"/>
      <c r="LYI250" s="1566"/>
      <c r="LYJ250" s="1566"/>
      <c r="LYK250" s="1566"/>
      <c r="LYL250" s="1566"/>
      <c r="LYM250" s="1566"/>
      <c r="LYN250" s="1566"/>
      <c r="LYO250" s="1566"/>
      <c r="LYP250" s="1566"/>
      <c r="LYQ250" s="1566"/>
      <c r="LYR250" s="1566"/>
      <c r="LYS250" s="1566"/>
      <c r="LYT250" s="1566"/>
      <c r="LYU250" s="1566"/>
      <c r="LYV250" s="1566"/>
      <c r="LYW250" s="1566"/>
      <c r="LYX250" s="1566"/>
      <c r="LYY250" s="1566"/>
      <c r="LYZ250" s="1566"/>
      <c r="LZA250" s="1566"/>
      <c r="LZB250" s="1566"/>
      <c r="LZC250" s="1566"/>
      <c r="LZD250" s="1566"/>
      <c r="LZE250" s="1566"/>
      <c r="LZF250" s="1566"/>
      <c r="LZG250" s="1566"/>
      <c r="LZH250" s="1566"/>
      <c r="LZI250" s="1566"/>
      <c r="LZJ250" s="1566"/>
      <c r="LZK250" s="1566"/>
      <c r="LZL250" s="1566"/>
      <c r="LZM250" s="1566"/>
      <c r="LZN250" s="1566"/>
      <c r="LZO250" s="1566"/>
      <c r="LZP250" s="1566"/>
      <c r="LZQ250" s="1566"/>
      <c r="LZR250" s="1566"/>
      <c r="LZS250" s="1566"/>
      <c r="LZT250" s="1566"/>
      <c r="LZU250" s="1566"/>
      <c r="LZV250" s="1566"/>
      <c r="LZW250" s="1566"/>
      <c r="LZX250" s="1566"/>
      <c r="LZY250" s="1566"/>
      <c r="LZZ250" s="1566"/>
      <c r="MAA250" s="1566"/>
      <c r="MAB250" s="1566"/>
      <c r="MAC250" s="1566"/>
      <c r="MAD250" s="1566"/>
      <c r="MAE250" s="1566"/>
      <c r="MAF250" s="1566"/>
      <c r="MAG250" s="1566"/>
      <c r="MAH250" s="1566"/>
      <c r="MAI250" s="1566"/>
      <c r="MAJ250" s="1566"/>
      <c r="MAK250" s="1566"/>
      <c r="MAL250" s="1566"/>
      <c r="MAM250" s="1566"/>
      <c r="MAN250" s="1566"/>
      <c r="MAO250" s="1566"/>
      <c r="MAP250" s="1566"/>
      <c r="MAQ250" s="1566"/>
      <c r="MAR250" s="1566"/>
      <c r="MAS250" s="1566"/>
      <c r="MAT250" s="1566"/>
      <c r="MAU250" s="1566"/>
      <c r="MAV250" s="1566"/>
      <c r="MAW250" s="1566"/>
      <c r="MAX250" s="1566"/>
      <c r="MAY250" s="1566"/>
      <c r="MAZ250" s="1566"/>
      <c r="MBA250" s="1566"/>
      <c r="MBB250" s="1566"/>
      <c r="MBC250" s="1566"/>
      <c r="MBD250" s="1566"/>
      <c r="MBE250" s="1566"/>
      <c r="MBF250" s="1566"/>
      <c r="MBG250" s="1566"/>
      <c r="MBH250" s="1566"/>
      <c r="MBI250" s="1566"/>
      <c r="MBJ250" s="1566"/>
      <c r="MBK250" s="1566"/>
      <c r="MBL250" s="1566"/>
      <c r="MBM250" s="1566"/>
      <c r="MBN250" s="1566"/>
      <c r="MBO250" s="1566"/>
      <c r="MBP250" s="1566"/>
      <c r="MBQ250" s="1566"/>
      <c r="MBR250" s="1566"/>
      <c r="MBS250" s="1566"/>
      <c r="MBT250" s="1566"/>
      <c r="MBU250" s="1566"/>
      <c r="MBV250" s="1566"/>
      <c r="MBW250" s="1566"/>
      <c r="MBX250" s="1566"/>
      <c r="MBY250" s="1566"/>
      <c r="MBZ250" s="1566"/>
      <c r="MCA250" s="1566"/>
      <c r="MCB250" s="1566"/>
      <c r="MCC250" s="1566"/>
      <c r="MCD250" s="1566"/>
      <c r="MCE250" s="1566"/>
      <c r="MCF250" s="1566"/>
      <c r="MCG250" s="1566"/>
      <c r="MCH250" s="1566"/>
      <c r="MCI250" s="1566"/>
      <c r="MCJ250" s="1566"/>
      <c r="MCK250" s="1566"/>
      <c r="MCL250" s="1566"/>
      <c r="MCM250" s="1566"/>
      <c r="MCN250" s="1566"/>
      <c r="MCO250" s="1566"/>
      <c r="MCP250" s="1566"/>
      <c r="MCQ250" s="1566"/>
      <c r="MCR250" s="1566"/>
      <c r="MCS250" s="1566"/>
      <c r="MCT250" s="1566"/>
      <c r="MCU250" s="1566"/>
      <c r="MCV250" s="1566"/>
      <c r="MCW250" s="1566"/>
      <c r="MCX250" s="1566"/>
      <c r="MCY250" s="1566"/>
      <c r="MCZ250" s="1566"/>
      <c r="MDA250" s="1566"/>
      <c r="MDB250" s="1566"/>
      <c r="MDC250" s="1566"/>
      <c r="MDD250" s="1566"/>
      <c r="MDE250" s="1566"/>
      <c r="MDF250" s="1566"/>
      <c r="MDG250" s="1566"/>
      <c r="MDH250" s="1566"/>
      <c r="MDI250" s="1566"/>
      <c r="MDJ250" s="1566"/>
      <c r="MDK250" s="1566"/>
      <c r="MDL250" s="1566"/>
      <c r="MDM250" s="1566"/>
      <c r="MDN250" s="1566"/>
      <c r="MDO250" s="1566"/>
      <c r="MDP250" s="1566"/>
      <c r="MDQ250" s="1566"/>
      <c r="MDR250" s="1566"/>
      <c r="MDS250" s="1566"/>
      <c r="MDT250" s="1566"/>
      <c r="MDU250" s="1566"/>
      <c r="MDV250" s="1566"/>
      <c r="MDW250" s="1566"/>
      <c r="MDX250" s="1566"/>
      <c r="MDY250" s="1566"/>
      <c r="MDZ250" s="1566"/>
      <c r="MEA250" s="1566"/>
      <c r="MEB250" s="1566"/>
      <c r="MEC250" s="1566"/>
      <c r="MED250" s="1566"/>
      <c r="MEE250" s="1566"/>
      <c r="MEF250" s="1566"/>
      <c r="MEG250" s="1566"/>
      <c r="MEH250" s="1566"/>
      <c r="MEI250" s="1566"/>
      <c r="MEJ250" s="1566"/>
      <c r="MEK250" s="1566"/>
      <c r="MEL250" s="1566"/>
      <c r="MEM250" s="1566"/>
      <c r="MEN250" s="1566"/>
      <c r="MEO250" s="1566"/>
      <c r="MEP250" s="1566"/>
      <c r="MEQ250" s="1566"/>
      <c r="MER250" s="1566"/>
      <c r="MES250" s="1566"/>
      <c r="MET250" s="1566"/>
      <c r="MEU250" s="1566"/>
      <c r="MEV250" s="1566"/>
      <c r="MEW250" s="1566"/>
      <c r="MEX250" s="1566"/>
      <c r="MEY250" s="1566"/>
      <c r="MEZ250" s="1566"/>
      <c r="MFA250" s="1566"/>
      <c r="MFB250" s="1566"/>
      <c r="MFC250" s="1566"/>
      <c r="MFD250" s="1566"/>
      <c r="MFE250" s="1566"/>
      <c r="MFF250" s="1566"/>
      <c r="MFG250" s="1566"/>
      <c r="MFH250" s="1566"/>
      <c r="MFI250" s="1566"/>
      <c r="MFJ250" s="1566"/>
      <c r="MFK250" s="1566"/>
      <c r="MFL250" s="1566"/>
      <c r="MFM250" s="1566"/>
      <c r="MFN250" s="1566"/>
      <c r="MFO250" s="1566"/>
      <c r="MFP250" s="1566"/>
      <c r="MFQ250" s="1566"/>
      <c r="MFR250" s="1566"/>
      <c r="MFS250" s="1566"/>
      <c r="MFT250" s="1566"/>
      <c r="MFU250" s="1566"/>
      <c r="MFV250" s="1566"/>
      <c r="MFW250" s="1566"/>
      <c r="MFX250" s="1566"/>
      <c r="MFY250" s="1566"/>
      <c r="MFZ250" s="1566"/>
      <c r="MGA250" s="1566"/>
      <c r="MGB250" s="1566"/>
      <c r="MGC250" s="1566"/>
      <c r="MGD250" s="1566"/>
      <c r="MGE250" s="1566"/>
      <c r="MGF250" s="1566"/>
      <c r="MGG250" s="1566"/>
      <c r="MGH250" s="1566"/>
      <c r="MGI250" s="1566"/>
      <c r="MGJ250" s="1566"/>
      <c r="MGK250" s="1566"/>
      <c r="MGL250" s="1566"/>
      <c r="MGM250" s="1566"/>
      <c r="MGN250" s="1566"/>
      <c r="MGO250" s="1566"/>
      <c r="MGP250" s="1566"/>
      <c r="MGQ250" s="1566"/>
      <c r="MGR250" s="1566"/>
      <c r="MGS250" s="1566"/>
      <c r="MGT250" s="1566"/>
      <c r="MGU250" s="1566"/>
      <c r="MGV250" s="1566"/>
      <c r="MGW250" s="1566"/>
      <c r="MGX250" s="1566"/>
      <c r="MGY250" s="1566"/>
      <c r="MGZ250" s="1566"/>
      <c r="MHA250" s="1566"/>
      <c r="MHB250" s="1566"/>
      <c r="MHC250" s="1566"/>
      <c r="MHD250" s="1566"/>
      <c r="MHE250" s="1566"/>
      <c r="MHF250" s="1566"/>
      <c r="MHG250" s="1566"/>
      <c r="MHH250" s="1566"/>
      <c r="MHI250" s="1566"/>
      <c r="MHJ250" s="1566"/>
      <c r="MHK250" s="1566"/>
      <c r="MHL250" s="1566"/>
      <c r="MHM250" s="1566"/>
      <c r="MHN250" s="1566"/>
      <c r="MHO250" s="1566"/>
      <c r="MHP250" s="1566"/>
      <c r="MHQ250" s="1566"/>
      <c r="MHR250" s="1566"/>
      <c r="MHS250" s="1566"/>
      <c r="MHT250" s="1566"/>
      <c r="MHU250" s="1566"/>
      <c r="MHV250" s="1566"/>
      <c r="MHW250" s="1566"/>
      <c r="MHX250" s="1566"/>
      <c r="MHY250" s="1566"/>
      <c r="MHZ250" s="1566"/>
      <c r="MIA250" s="1566"/>
      <c r="MIB250" s="1566"/>
      <c r="MIC250" s="1566"/>
      <c r="MID250" s="1566"/>
      <c r="MIE250" s="1566"/>
      <c r="MIF250" s="1566"/>
      <c r="MIG250" s="1566"/>
      <c r="MIH250" s="1566"/>
      <c r="MII250" s="1566"/>
      <c r="MIJ250" s="1566"/>
      <c r="MIK250" s="1566"/>
      <c r="MIL250" s="1566"/>
      <c r="MIM250" s="1566"/>
      <c r="MIN250" s="1566"/>
      <c r="MIO250" s="1566"/>
      <c r="MIP250" s="1566"/>
      <c r="MIQ250" s="1566"/>
      <c r="MIR250" s="1566"/>
      <c r="MIS250" s="1566"/>
      <c r="MIT250" s="1566"/>
      <c r="MIU250" s="1566"/>
      <c r="MIV250" s="1566"/>
      <c r="MIW250" s="1566"/>
      <c r="MIX250" s="1566"/>
      <c r="MIY250" s="1566"/>
      <c r="MIZ250" s="1566"/>
      <c r="MJA250" s="1566"/>
      <c r="MJB250" s="1566"/>
      <c r="MJC250" s="1566"/>
      <c r="MJD250" s="1566"/>
      <c r="MJE250" s="1566"/>
      <c r="MJF250" s="1566"/>
      <c r="MJG250" s="1566"/>
      <c r="MJH250" s="1566"/>
      <c r="MJI250" s="1566"/>
      <c r="MJJ250" s="1566"/>
      <c r="MJK250" s="1566"/>
      <c r="MJL250" s="1566"/>
      <c r="MJM250" s="1566"/>
      <c r="MJN250" s="1566"/>
      <c r="MJO250" s="1566"/>
      <c r="MJP250" s="1566"/>
      <c r="MJQ250" s="1566"/>
      <c r="MJR250" s="1566"/>
      <c r="MJS250" s="1566"/>
      <c r="MJT250" s="1566"/>
      <c r="MJU250" s="1566"/>
      <c r="MJV250" s="1566"/>
      <c r="MJW250" s="1566"/>
      <c r="MJX250" s="1566"/>
      <c r="MJY250" s="1566"/>
      <c r="MJZ250" s="1566"/>
      <c r="MKA250" s="1566"/>
      <c r="MKB250" s="1566"/>
      <c r="MKC250" s="1566"/>
      <c r="MKD250" s="1566"/>
      <c r="MKE250" s="1566"/>
      <c r="MKF250" s="1566"/>
      <c r="MKG250" s="1566"/>
      <c r="MKH250" s="1566"/>
      <c r="MKI250" s="1566"/>
      <c r="MKJ250" s="1566"/>
      <c r="MKK250" s="1566"/>
      <c r="MKL250" s="1566"/>
      <c r="MKM250" s="1566"/>
      <c r="MKN250" s="1566"/>
      <c r="MKO250" s="1566"/>
      <c r="MKP250" s="1566"/>
      <c r="MKQ250" s="1566"/>
      <c r="MKR250" s="1566"/>
      <c r="MKS250" s="1566"/>
      <c r="MKT250" s="1566"/>
      <c r="MKU250" s="1566"/>
      <c r="MKV250" s="1566"/>
      <c r="MKW250" s="1566"/>
      <c r="MKX250" s="1566"/>
      <c r="MKY250" s="1566"/>
      <c r="MKZ250" s="1566"/>
      <c r="MLA250" s="1566"/>
      <c r="MLB250" s="1566"/>
      <c r="MLC250" s="1566"/>
      <c r="MLD250" s="1566"/>
      <c r="MLE250" s="1566"/>
      <c r="MLF250" s="1566"/>
      <c r="MLG250" s="1566"/>
      <c r="MLH250" s="1566"/>
      <c r="MLI250" s="1566"/>
      <c r="MLJ250" s="1566"/>
      <c r="MLK250" s="1566"/>
      <c r="MLL250" s="1566"/>
      <c r="MLM250" s="1566"/>
      <c r="MLN250" s="1566"/>
      <c r="MLO250" s="1566"/>
      <c r="MLP250" s="1566"/>
      <c r="MLQ250" s="1566"/>
      <c r="MLR250" s="1566"/>
      <c r="MLS250" s="1566"/>
      <c r="MLT250" s="1566"/>
      <c r="MLU250" s="1566"/>
      <c r="MLV250" s="1566"/>
      <c r="MLW250" s="1566"/>
      <c r="MLX250" s="1566"/>
      <c r="MLY250" s="1566"/>
      <c r="MLZ250" s="1566"/>
      <c r="MMA250" s="1566"/>
      <c r="MMB250" s="1566"/>
      <c r="MMC250" s="1566"/>
      <c r="MMD250" s="1566"/>
      <c r="MME250" s="1566"/>
      <c r="MMF250" s="1566"/>
      <c r="MMG250" s="1566"/>
      <c r="MMH250" s="1566"/>
      <c r="MMI250" s="1566"/>
      <c r="MMJ250" s="1566"/>
      <c r="MMK250" s="1566"/>
      <c r="MML250" s="1566"/>
      <c r="MMM250" s="1566"/>
      <c r="MMN250" s="1566"/>
      <c r="MMO250" s="1566"/>
      <c r="MMP250" s="1566"/>
      <c r="MMQ250" s="1566"/>
      <c r="MMR250" s="1566"/>
      <c r="MMS250" s="1566"/>
      <c r="MMT250" s="1566"/>
      <c r="MMU250" s="1566"/>
      <c r="MMV250" s="1566"/>
      <c r="MMW250" s="1566"/>
      <c r="MMX250" s="1566"/>
      <c r="MMY250" s="1566"/>
      <c r="MMZ250" s="1566"/>
      <c r="MNA250" s="1566"/>
      <c r="MNB250" s="1566"/>
      <c r="MNC250" s="1566"/>
      <c r="MND250" s="1566"/>
      <c r="MNE250" s="1566"/>
      <c r="MNF250" s="1566"/>
      <c r="MNG250" s="1566"/>
      <c r="MNH250" s="1566"/>
      <c r="MNI250" s="1566"/>
      <c r="MNJ250" s="1566"/>
      <c r="MNK250" s="1566"/>
      <c r="MNL250" s="1566"/>
      <c r="MNM250" s="1566"/>
      <c r="MNN250" s="1566"/>
      <c r="MNO250" s="1566"/>
      <c r="MNP250" s="1566"/>
      <c r="MNQ250" s="1566"/>
      <c r="MNR250" s="1566"/>
      <c r="MNS250" s="1566"/>
      <c r="MNT250" s="1566"/>
      <c r="MNU250" s="1566"/>
      <c r="MNV250" s="1566"/>
      <c r="MNW250" s="1566"/>
      <c r="MNX250" s="1566"/>
      <c r="MNY250" s="1566"/>
      <c r="MNZ250" s="1566"/>
      <c r="MOA250" s="1566"/>
      <c r="MOB250" s="1566"/>
      <c r="MOC250" s="1566"/>
      <c r="MOD250" s="1566"/>
      <c r="MOE250" s="1566"/>
      <c r="MOF250" s="1566"/>
      <c r="MOG250" s="1566"/>
      <c r="MOH250" s="1566"/>
      <c r="MOI250" s="1566"/>
      <c r="MOJ250" s="1566"/>
      <c r="MOK250" s="1566"/>
      <c r="MOL250" s="1566"/>
      <c r="MOM250" s="1566"/>
      <c r="MON250" s="1566"/>
      <c r="MOO250" s="1566"/>
      <c r="MOP250" s="1566"/>
      <c r="MOQ250" s="1566"/>
      <c r="MOR250" s="1566"/>
      <c r="MOS250" s="1566"/>
      <c r="MOT250" s="1566"/>
      <c r="MOU250" s="1566"/>
      <c r="MOV250" s="1566"/>
      <c r="MOW250" s="1566"/>
      <c r="MOX250" s="1566"/>
      <c r="MOY250" s="1566"/>
      <c r="MOZ250" s="1566"/>
      <c r="MPA250" s="1566"/>
      <c r="MPB250" s="1566"/>
      <c r="MPC250" s="1566"/>
      <c r="MPD250" s="1566"/>
      <c r="MPE250" s="1566"/>
      <c r="MPF250" s="1566"/>
      <c r="MPG250" s="1566"/>
      <c r="MPH250" s="1566"/>
      <c r="MPI250" s="1566"/>
      <c r="MPJ250" s="1566"/>
      <c r="MPK250" s="1566"/>
      <c r="MPL250" s="1566"/>
      <c r="MPM250" s="1566"/>
      <c r="MPN250" s="1566"/>
      <c r="MPO250" s="1566"/>
      <c r="MPP250" s="1566"/>
      <c r="MPQ250" s="1566"/>
      <c r="MPR250" s="1566"/>
      <c r="MPS250" s="1566"/>
      <c r="MPT250" s="1566"/>
      <c r="MPU250" s="1566"/>
      <c r="MPV250" s="1566"/>
      <c r="MPW250" s="1566"/>
      <c r="MPX250" s="1566"/>
      <c r="MPY250" s="1566"/>
      <c r="MPZ250" s="1566"/>
      <c r="MQA250" s="1566"/>
      <c r="MQB250" s="1566"/>
      <c r="MQC250" s="1566"/>
      <c r="MQD250" s="1566"/>
      <c r="MQE250" s="1566"/>
      <c r="MQF250" s="1566"/>
      <c r="MQG250" s="1566"/>
      <c r="MQH250" s="1566"/>
      <c r="MQI250" s="1566"/>
      <c r="MQJ250" s="1566"/>
      <c r="MQK250" s="1566"/>
      <c r="MQL250" s="1566"/>
      <c r="MQM250" s="1566"/>
      <c r="MQN250" s="1566"/>
      <c r="MQO250" s="1566"/>
      <c r="MQP250" s="1566"/>
      <c r="MQQ250" s="1566"/>
      <c r="MQR250" s="1566"/>
      <c r="MQS250" s="1566"/>
      <c r="MQT250" s="1566"/>
      <c r="MQU250" s="1566"/>
      <c r="MQV250" s="1566"/>
      <c r="MQW250" s="1566"/>
      <c r="MQX250" s="1566"/>
      <c r="MQY250" s="1566"/>
      <c r="MQZ250" s="1566"/>
      <c r="MRA250" s="1566"/>
      <c r="MRB250" s="1566"/>
      <c r="MRC250" s="1566"/>
      <c r="MRD250" s="1566"/>
      <c r="MRE250" s="1566"/>
      <c r="MRF250" s="1566"/>
      <c r="MRG250" s="1566"/>
      <c r="MRH250" s="1566"/>
      <c r="MRI250" s="1566"/>
      <c r="MRJ250" s="1566"/>
      <c r="MRK250" s="1566"/>
      <c r="MRL250" s="1566"/>
      <c r="MRM250" s="1566"/>
      <c r="MRN250" s="1566"/>
      <c r="MRO250" s="1566"/>
      <c r="MRP250" s="1566"/>
      <c r="MRQ250" s="1566"/>
      <c r="MRR250" s="1566"/>
      <c r="MRS250" s="1566"/>
      <c r="MRT250" s="1566"/>
      <c r="MRU250" s="1566"/>
      <c r="MRV250" s="1566"/>
      <c r="MRW250" s="1566"/>
      <c r="MRX250" s="1566"/>
      <c r="MRY250" s="1566"/>
      <c r="MRZ250" s="1566"/>
      <c r="MSA250" s="1566"/>
      <c r="MSB250" s="1566"/>
      <c r="MSC250" s="1566"/>
      <c r="MSD250" s="1566"/>
      <c r="MSE250" s="1566"/>
      <c r="MSF250" s="1566"/>
      <c r="MSG250" s="1566"/>
      <c r="MSH250" s="1566"/>
      <c r="MSI250" s="1566"/>
      <c r="MSJ250" s="1566"/>
      <c r="MSK250" s="1566"/>
      <c r="MSL250" s="1566"/>
      <c r="MSM250" s="1566"/>
      <c r="MSN250" s="1566"/>
      <c r="MSO250" s="1566"/>
      <c r="MSP250" s="1566"/>
      <c r="MSQ250" s="1566"/>
      <c r="MSR250" s="1566"/>
      <c r="MSS250" s="1566"/>
      <c r="MST250" s="1566"/>
      <c r="MSU250" s="1566"/>
      <c r="MSV250" s="1566"/>
      <c r="MSW250" s="1566"/>
      <c r="MSX250" s="1566"/>
      <c r="MSY250" s="1566"/>
      <c r="MSZ250" s="1566"/>
      <c r="MTA250" s="1566"/>
      <c r="MTB250" s="1566"/>
      <c r="MTC250" s="1566"/>
      <c r="MTD250" s="1566"/>
      <c r="MTE250" s="1566"/>
      <c r="MTF250" s="1566"/>
      <c r="MTG250" s="1566"/>
      <c r="MTH250" s="1566"/>
      <c r="MTI250" s="1566"/>
      <c r="MTJ250" s="1566"/>
      <c r="MTK250" s="1566"/>
      <c r="MTL250" s="1566"/>
      <c r="MTM250" s="1566"/>
      <c r="MTN250" s="1566"/>
      <c r="MTO250" s="1566"/>
      <c r="MTP250" s="1566"/>
      <c r="MTQ250" s="1566"/>
      <c r="MTR250" s="1566"/>
      <c r="MTS250" s="1566"/>
      <c r="MTT250" s="1566"/>
      <c r="MTU250" s="1566"/>
      <c r="MTV250" s="1566"/>
      <c r="MTW250" s="1566"/>
      <c r="MTX250" s="1566"/>
      <c r="MTY250" s="1566"/>
      <c r="MTZ250" s="1566"/>
      <c r="MUA250" s="1566"/>
      <c r="MUB250" s="1566"/>
      <c r="MUC250" s="1566"/>
      <c r="MUD250" s="1566"/>
      <c r="MUE250" s="1566"/>
      <c r="MUF250" s="1566"/>
      <c r="MUG250" s="1566"/>
      <c r="MUH250" s="1566"/>
      <c r="MUI250" s="1566"/>
      <c r="MUJ250" s="1566"/>
      <c r="MUK250" s="1566"/>
      <c r="MUL250" s="1566"/>
      <c r="MUM250" s="1566"/>
      <c r="MUN250" s="1566"/>
      <c r="MUO250" s="1566"/>
      <c r="MUP250" s="1566"/>
      <c r="MUQ250" s="1566"/>
      <c r="MUR250" s="1566"/>
      <c r="MUS250" s="1566"/>
      <c r="MUT250" s="1566"/>
      <c r="MUU250" s="1566"/>
      <c r="MUV250" s="1566"/>
      <c r="MUW250" s="1566"/>
      <c r="MUX250" s="1566"/>
      <c r="MUY250" s="1566"/>
      <c r="MUZ250" s="1566"/>
      <c r="MVA250" s="1566"/>
      <c r="MVB250" s="1566"/>
      <c r="MVC250" s="1566"/>
      <c r="MVD250" s="1566"/>
      <c r="MVE250" s="1566"/>
      <c r="MVF250" s="1566"/>
      <c r="MVG250" s="1566"/>
      <c r="MVH250" s="1566"/>
      <c r="MVI250" s="1566"/>
      <c r="MVJ250" s="1566"/>
      <c r="MVK250" s="1566"/>
      <c r="MVL250" s="1566"/>
      <c r="MVM250" s="1566"/>
      <c r="MVN250" s="1566"/>
      <c r="MVO250" s="1566"/>
      <c r="MVP250" s="1566"/>
      <c r="MVQ250" s="1566"/>
      <c r="MVR250" s="1566"/>
      <c r="MVS250" s="1566"/>
      <c r="MVT250" s="1566"/>
      <c r="MVU250" s="1566"/>
      <c r="MVV250" s="1566"/>
      <c r="MVW250" s="1566"/>
      <c r="MVX250" s="1566"/>
      <c r="MVY250" s="1566"/>
      <c r="MVZ250" s="1566"/>
      <c r="MWA250" s="1566"/>
      <c r="MWB250" s="1566"/>
      <c r="MWC250" s="1566"/>
      <c r="MWD250" s="1566"/>
      <c r="MWE250" s="1566"/>
      <c r="MWF250" s="1566"/>
      <c r="MWG250" s="1566"/>
      <c r="MWH250" s="1566"/>
      <c r="MWI250" s="1566"/>
      <c r="MWJ250" s="1566"/>
      <c r="MWK250" s="1566"/>
      <c r="MWL250" s="1566"/>
      <c r="MWM250" s="1566"/>
      <c r="MWN250" s="1566"/>
      <c r="MWO250" s="1566"/>
      <c r="MWP250" s="1566"/>
      <c r="MWQ250" s="1566"/>
      <c r="MWR250" s="1566"/>
      <c r="MWS250" s="1566"/>
      <c r="MWT250" s="1566"/>
      <c r="MWU250" s="1566"/>
      <c r="MWV250" s="1566"/>
      <c r="MWW250" s="1566"/>
      <c r="MWX250" s="1566"/>
      <c r="MWY250" s="1566"/>
      <c r="MWZ250" s="1566"/>
      <c r="MXA250" s="1566"/>
      <c r="MXB250" s="1566"/>
      <c r="MXC250" s="1566"/>
      <c r="MXD250" s="1566"/>
      <c r="MXE250" s="1566"/>
      <c r="MXF250" s="1566"/>
      <c r="MXG250" s="1566"/>
      <c r="MXH250" s="1566"/>
      <c r="MXI250" s="1566"/>
      <c r="MXJ250" s="1566"/>
      <c r="MXK250" s="1566"/>
      <c r="MXL250" s="1566"/>
      <c r="MXM250" s="1566"/>
      <c r="MXN250" s="1566"/>
      <c r="MXO250" s="1566"/>
      <c r="MXP250" s="1566"/>
      <c r="MXQ250" s="1566"/>
      <c r="MXR250" s="1566"/>
      <c r="MXS250" s="1566"/>
      <c r="MXT250" s="1566"/>
      <c r="MXU250" s="1566"/>
      <c r="MXV250" s="1566"/>
      <c r="MXW250" s="1566"/>
      <c r="MXX250" s="1566"/>
      <c r="MXY250" s="1566"/>
      <c r="MXZ250" s="1566"/>
      <c r="MYA250" s="1566"/>
      <c r="MYB250" s="1566"/>
      <c r="MYC250" s="1566"/>
      <c r="MYD250" s="1566"/>
      <c r="MYE250" s="1566"/>
      <c r="MYF250" s="1566"/>
      <c r="MYG250" s="1566"/>
      <c r="MYH250" s="1566"/>
      <c r="MYI250" s="1566"/>
      <c r="MYJ250" s="1566"/>
      <c r="MYK250" s="1566"/>
      <c r="MYL250" s="1566"/>
      <c r="MYM250" s="1566"/>
      <c r="MYN250" s="1566"/>
      <c r="MYO250" s="1566"/>
      <c r="MYP250" s="1566"/>
      <c r="MYQ250" s="1566"/>
      <c r="MYR250" s="1566"/>
      <c r="MYS250" s="1566"/>
      <c r="MYT250" s="1566"/>
      <c r="MYU250" s="1566"/>
      <c r="MYV250" s="1566"/>
      <c r="MYW250" s="1566"/>
      <c r="MYX250" s="1566"/>
      <c r="MYY250" s="1566"/>
      <c r="MYZ250" s="1566"/>
      <c r="MZA250" s="1566"/>
      <c r="MZB250" s="1566"/>
      <c r="MZC250" s="1566"/>
      <c r="MZD250" s="1566"/>
      <c r="MZE250" s="1566"/>
      <c r="MZF250" s="1566"/>
      <c r="MZG250" s="1566"/>
      <c r="MZH250" s="1566"/>
      <c r="MZI250" s="1566"/>
      <c r="MZJ250" s="1566"/>
      <c r="MZK250" s="1566"/>
      <c r="MZL250" s="1566"/>
      <c r="MZM250" s="1566"/>
      <c r="MZN250" s="1566"/>
      <c r="MZO250" s="1566"/>
      <c r="MZP250" s="1566"/>
      <c r="MZQ250" s="1566"/>
      <c r="MZR250" s="1566"/>
      <c r="MZS250" s="1566"/>
      <c r="MZT250" s="1566"/>
      <c r="MZU250" s="1566"/>
      <c r="MZV250" s="1566"/>
      <c r="MZW250" s="1566"/>
      <c r="MZX250" s="1566"/>
      <c r="MZY250" s="1566"/>
      <c r="MZZ250" s="1566"/>
      <c r="NAA250" s="1566"/>
      <c r="NAB250" s="1566"/>
      <c r="NAC250" s="1566"/>
      <c r="NAD250" s="1566"/>
      <c r="NAE250" s="1566"/>
      <c r="NAF250" s="1566"/>
      <c r="NAG250" s="1566"/>
      <c r="NAH250" s="1566"/>
      <c r="NAI250" s="1566"/>
      <c r="NAJ250" s="1566"/>
      <c r="NAK250" s="1566"/>
      <c r="NAL250" s="1566"/>
      <c r="NAM250" s="1566"/>
      <c r="NAN250" s="1566"/>
      <c r="NAO250" s="1566"/>
      <c r="NAP250" s="1566"/>
      <c r="NAQ250" s="1566"/>
      <c r="NAR250" s="1566"/>
      <c r="NAS250" s="1566"/>
      <c r="NAT250" s="1566"/>
      <c r="NAU250" s="1566"/>
      <c r="NAV250" s="1566"/>
      <c r="NAW250" s="1566"/>
      <c r="NAX250" s="1566"/>
      <c r="NAY250" s="1566"/>
      <c r="NAZ250" s="1566"/>
      <c r="NBA250" s="1566"/>
      <c r="NBB250" s="1566"/>
      <c r="NBC250" s="1566"/>
      <c r="NBD250" s="1566"/>
      <c r="NBE250" s="1566"/>
      <c r="NBF250" s="1566"/>
      <c r="NBG250" s="1566"/>
      <c r="NBH250" s="1566"/>
      <c r="NBI250" s="1566"/>
      <c r="NBJ250" s="1566"/>
      <c r="NBK250" s="1566"/>
      <c r="NBL250" s="1566"/>
      <c r="NBM250" s="1566"/>
      <c r="NBN250" s="1566"/>
      <c r="NBO250" s="1566"/>
      <c r="NBP250" s="1566"/>
      <c r="NBQ250" s="1566"/>
      <c r="NBR250" s="1566"/>
      <c r="NBS250" s="1566"/>
      <c r="NBT250" s="1566"/>
      <c r="NBU250" s="1566"/>
      <c r="NBV250" s="1566"/>
      <c r="NBW250" s="1566"/>
      <c r="NBX250" s="1566"/>
      <c r="NBY250" s="1566"/>
      <c r="NBZ250" s="1566"/>
      <c r="NCA250" s="1566"/>
      <c r="NCB250" s="1566"/>
      <c r="NCC250" s="1566"/>
      <c r="NCD250" s="1566"/>
      <c r="NCE250" s="1566"/>
      <c r="NCF250" s="1566"/>
      <c r="NCG250" s="1566"/>
      <c r="NCH250" s="1566"/>
      <c r="NCI250" s="1566"/>
      <c r="NCJ250" s="1566"/>
      <c r="NCK250" s="1566"/>
      <c r="NCL250" s="1566"/>
      <c r="NCM250" s="1566"/>
      <c r="NCN250" s="1566"/>
      <c r="NCO250" s="1566"/>
      <c r="NCP250" s="1566"/>
      <c r="NCQ250" s="1566"/>
      <c r="NCR250" s="1566"/>
      <c r="NCS250" s="1566"/>
      <c r="NCT250" s="1566"/>
      <c r="NCU250" s="1566"/>
      <c r="NCV250" s="1566"/>
      <c r="NCW250" s="1566"/>
      <c r="NCX250" s="1566"/>
      <c r="NCY250" s="1566"/>
      <c r="NCZ250" s="1566"/>
      <c r="NDA250" s="1566"/>
      <c r="NDB250" s="1566"/>
      <c r="NDC250" s="1566"/>
      <c r="NDD250" s="1566"/>
      <c r="NDE250" s="1566"/>
      <c r="NDF250" s="1566"/>
      <c r="NDG250" s="1566"/>
      <c r="NDH250" s="1566"/>
      <c r="NDI250" s="1566"/>
      <c r="NDJ250" s="1566"/>
      <c r="NDK250" s="1566"/>
      <c r="NDL250" s="1566"/>
      <c r="NDM250" s="1566"/>
      <c r="NDN250" s="1566"/>
      <c r="NDO250" s="1566"/>
      <c r="NDP250" s="1566"/>
      <c r="NDQ250" s="1566"/>
      <c r="NDR250" s="1566"/>
      <c r="NDS250" s="1566"/>
      <c r="NDT250" s="1566"/>
      <c r="NDU250" s="1566"/>
      <c r="NDV250" s="1566"/>
      <c r="NDW250" s="1566"/>
      <c r="NDX250" s="1566"/>
      <c r="NDY250" s="1566"/>
      <c r="NDZ250" s="1566"/>
      <c r="NEA250" s="1566"/>
      <c r="NEB250" s="1566"/>
      <c r="NEC250" s="1566"/>
      <c r="NED250" s="1566"/>
      <c r="NEE250" s="1566"/>
      <c r="NEF250" s="1566"/>
      <c r="NEG250" s="1566"/>
      <c r="NEH250" s="1566"/>
      <c r="NEI250" s="1566"/>
      <c r="NEJ250" s="1566"/>
      <c r="NEK250" s="1566"/>
      <c r="NEL250" s="1566"/>
      <c r="NEM250" s="1566"/>
      <c r="NEN250" s="1566"/>
      <c r="NEO250" s="1566"/>
      <c r="NEP250" s="1566"/>
      <c r="NEQ250" s="1566"/>
      <c r="NER250" s="1566"/>
      <c r="NES250" s="1566"/>
      <c r="NET250" s="1566"/>
      <c r="NEU250" s="1566"/>
      <c r="NEV250" s="1566"/>
      <c r="NEW250" s="1566"/>
      <c r="NEX250" s="1566"/>
      <c r="NEY250" s="1566"/>
      <c r="NEZ250" s="1566"/>
      <c r="NFA250" s="1566"/>
      <c r="NFB250" s="1566"/>
      <c r="NFC250" s="1566"/>
      <c r="NFD250" s="1566"/>
      <c r="NFE250" s="1566"/>
      <c r="NFF250" s="1566"/>
      <c r="NFG250" s="1566"/>
      <c r="NFH250" s="1566"/>
      <c r="NFI250" s="1566"/>
      <c r="NFJ250" s="1566"/>
      <c r="NFK250" s="1566"/>
      <c r="NFL250" s="1566"/>
      <c r="NFM250" s="1566"/>
      <c r="NFN250" s="1566"/>
      <c r="NFO250" s="1566"/>
      <c r="NFP250" s="1566"/>
      <c r="NFQ250" s="1566"/>
      <c r="NFR250" s="1566"/>
      <c r="NFS250" s="1566"/>
      <c r="NFT250" s="1566"/>
      <c r="NFU250" s="1566"/>
      <c r="NFV250" s="1566"/>
      <c r="NFW250" s="1566"/>
      <c r="NFX250" s="1566"/>
      <c r="NFY250" s="1566"/>
      <c r="NFZ250" s="1566"/>
      <c r="NGA250" s="1566"/>
      <c r="NGB250" s="1566"/>
      <c r="NGC250" s="1566"/>
      <c r="NGD250" s="1566"/>
      <c r="NGE250" s="1566"/>
      <c r="NGF250" s="1566"/>
      <c r="NGG250" s="1566"/>
      <c r="NGH250" s="1566"/>
      <c r="NGI250" s="1566"/>
      <c r="NGJ250" s="1566"/>
      <c r="NGK250" s="1566"/>
      <c r="NGL250" s="1566"/>
      <c r="NGM250" s="1566"/>
      <c r="NGN250" s="1566"/>
      <c r="NGO250" s="1566"/>
      <c r="NGP250" s="1566"/>
      <c r="NGQ250" s="1566"/>
      <c r="NGR250" s="1566"/>
      <c r="NGS250" s="1566"/>
      <c r="NGT250" s="1566"/>
      <c r="NGU250" s="1566"/>
      <c r="NGV250" s="1566"/>
      <c r="NGW250" s="1566"/>
      <c r="NGX250" s="1566"/>
      <c r="NGY250" s="1566"/>
      <c r="NGZ250" s="1566"/>
      <c r="NHA250" s="1566"/>
      <c r="NHB250" s="1566"/>
      <c r="NHC250" s="1566"/>
      <c r="NHD250" s="1566"/>
      <c r="NHE250" s="1566"/>
      <c r="NHF250" s="1566"/>
      <c r="NHG250" s="1566"/>
      <c r="NHH250" s="1566"/>
      <c r="NHI250" s="1566"/>
      <c r="NHJ250" s="1566"/>
      <c r="NHK250" s="1566"/>
      <c r="NHL250" s="1566"/>
      <c r="NHM250" s="1566"/>
      <c r="NHN250" s="1566"/>
      <c r="NHO250" s="1566"/>
      <c r="NHP250" s="1566"/>
      <c r="NHQ250" s="1566"/>
      <c r="NHR250" s="1566"/>
      <c r="NHS250" s="1566"/>
      <c r="NHT250" s="1566"/>
      <c r="NHU250" s="1566"/>
      <c r="NHV250" s="1566"/>
      <c r="NHW250" s="1566"/>
      <c r="NHX250" s="1566"/>
      <c r="NHY250" s="1566"/>
      <c r="NHZ250" s="1566"/>
      <c r="NIA250" s="1566"/>
      <c r="NIB250" s="1566"/>
      <c r="NIC250" s="1566"/>
      <c r="NID250" s="1566"/>
      <c r="NIE250" s="1566"/>
      <c r="NIF250" s="1566"/>
      <c r="NIG250" s="1566"/>
      <c r="NIH250" s="1566"/>
      <c r="NII250" s="1566"/>
      <c r="NIJ250" s="1566"/>
      <c r="NIK250" s="1566"/>
      <c r="NIL250" s="1566"/>
      <c r="NIM250" s="1566"/>
      <c r="NIN250" s="1566"/>
      <c r="NIO250" s="1566"/>
      <c r="NIP250" s="1566"/>
      <c r="NIQ250" s="1566"/>
      <c r="NIR250" s="1566"/>
      <c r="NIS250" s="1566"/>
      <c r="NIT250" s="1566"/>
      <c r="NIU250" s="1566"/>
      <c r="NIV250" s="1566"/>
      <c r="NIW250" s="1566"/>
      <c r="NIX250" s="1566"/>
      <c r="NIY250" s="1566"/>
      <c r="NIZ250" s="1566"/>
      <c r="NJA250" s="1566"/>
      <c r="NJB250" s="1566"/>
      <c r="NJC250" s="1566"/>
      <c r="NJD250" s="1566"/>
      <c r="NJE250" s="1566"/>
      <c r="NJF250" s="1566"/>
      <c r="NJG250" s="1566"/>
      <c r="NJH250" s="1566"/>
      <c r="NJI250" s="1566"/>
      <c r="NJJ250" s="1566"/>
      <c r="NJK250" s="1566"/>
      <c r="NJL250" s="1566"/>
      <c r="NJM250" s="1566"/>
      <c r="NJN250" s="1566"/>
      <c r="NJO250" s="1566"/>
      <c r="NJP250" s="1566"/>
      <c r="NJQ250" s="1566"/>
      <c r="NJR250" s="1566"/>
      <c r="NJS250" s="1566"/>
      <c r="NJT250" s="1566"/>
      <c r="NJU250" s="1566"/>
      <c r="NJV250" s="1566"/>
      <c r="NJW250" s="1566"/>
      <c r="NJX250" s="1566"/>
      <c r="NJY250" s="1566"/>
      <c r="NJZ250" s="1566"/>
      <c r="NKA250" s="1566"/>
      <c r="NKB250" s="1566"/>
      <c r="NKC250" s="1566"/>
      <c r="NKD250" s="1566"/>
      <c r="NKE250" s="1566"/>
      <c r="NKF250" s="1566"/>
      <c r="NKG250" s="1566"/>
      <c r="NKH250" s="1566"/>
      <c r="NKI250" s="1566"/>
      <c r="NKJ250" s="1566"/>
      <c r="NKK250" s="1566"/>
      <c r="NKL250" s="1566"/>
      <c r="NKM250" s="1566"/>
      <c r="NKN250" s="1566"/>
      <c r="NKO250" s="1566"/>
      <c r="NKP250" s="1566"/>
      <c r="NKQ250" s="1566"/>
      <c r="NKR250" s="1566"/>
      <c r="NKS250" s="1566"/>
      <c r="NKT250" s="1566"/>
      <c r="NKU250" s="1566"/>
      <c r="NKV250" s="1566"/>
      <c r="NKW250" s="1566"/>
      <c r="NKX250" s="1566"/>
      <c r="NKY250" s="1566"/>
      <c r="NKZ250" s="1566"/>
      <c r="NLA250" s="1566"/>
      <c r="NLB250" s="1566"/>
      <c r="NLC250" s="1566"/>
      <c r="NLD250" s="1566"/>
      <c r="NLE250" s="1566"/>
      <c r="NLF250" s="1566"/>
      <c r="NLG250" s="1566"/>
      <c r="NLH250" s="1566"/>
      <c r="NLI250" s="1566"/>
      <c r="NLJ250" s="1566"/>
      <c r="NLK250" s="1566"/>
      <c r="NLL250" s="1566"/>
      <c r="NLM250" s="1566"/>
      <c r="NLN250" s="1566"/>
      <c r="NLO250" s="1566"/>
      <c r="NLP250" s="1566"/>
      <c r="NLQ250" s="1566"/>
      <c r="NLR250" s="1566"/>
      <c r="NLS250" s="1566"/>
      <c r="NLT250" s="1566"/>
      <c r="NLU250" s="1566"/>
      <c r="NLV250" s="1566"/>
      <c r="NLW250" s="1566"/>
      <c r="NLX250" s="1566"/>
      <c r="NLY250" s="1566"/>
      <c r="NLZ250" s="1566"/>
      <c r="NMA250" s="1566"/>
      <c r="NMB250" s="1566"/>
      <c r="NMC250" s="1566"/>
      <c r="NMD250" s="1566"/>
      <c r="NME250" s="1566"/>
      <c r="NMF250" s="1566"/>
      <c r="NMG250" s="1566"/>
      <c r="NMH250" s="1566"/>
      <c r="NMI250" s="1566"/>
      <c r="NMJ250" s="1566"/>
      <c r="NMK250" s="1566"/>
      <c r="NML250" s="1566"/>
      <c r="NMM250" s="1566"/>
      <c r="NMN250" s="1566"/>
      <c r="NMO250" s="1566"/>
      <c r="NMP250" s="1566"/>
      <c r="NMQ250" s="1566"/>
      <c r="NMR250" s="1566"/>
      <c r="NMS250" s="1566"/>
      <c r="NMT250" s="1566"/>
      <c r="NMU250" s="1566"/>
      <c r="NMV250" s="1566"/>
      <c r="NMW250" s="1566"/>
      <c r="NMX250" s="1566"/>
      <c r="NMY250" s="1566"/>
      <c r="NMZ250" s="1566"/>
      <c r="NNA250" s="1566"/>
      <c r="NNB250" s="1566"/>
      <c r="NNC250" s="1566"/>
      <c r="NND250" s="1566"/>
      <c r="NNE250" s="1566"/>
      <c r="NNF250" s="1566"/>
      <c r="NNG250" s="1566"/>
      <c r="NNH250" s="1566"/>
      <c r="NNI250" s="1566"/>
      <c r="NNJ250" s="1566"/>
      <c r="NNK250" s="1566"/>
      <c r="NNL250" s="1566"/>
      <c r="NNM250" s="1566"/>
      <c r="NNN250" s="1566"/>
      <c r="NNO250" s="1566"/>
      <c r="NNP250" s="1566"/>
      <c r="NNQ250" s="1566"/>
      <c r="NNR250" s="1566"/>
      <c r="NNS250" s="1566"/>
      <c r="NNT250" s="1566"/>
      <c r="NNU250" s="1566"/>
      <c r="NNV250" s="1566"/>
      <c r="NNW250" s="1566"/>
      <c r="NNX250" s="1566"/>
      <c r="NNY250" s="1566"/>
      <c r="NNZ250" s="1566"/>
      <c r="NOA250" s="1566"/>
      <c r="NOB250" s="1566"/>
      <c r="NOC250" s="1566"/>
      <c r="NOD250" s="1566"/>
      <c r="NOE250" s="1566"/>
      <c r="NOF250" s="1566"/>
      <c r="NOG250" s="1566"/>
      <c r="NOH250" s="1566"/>
      <c r="NOI250" s="1566"/>
      <c r="NOJ250" s="1566"/>
      <c r="NOK250" s="1566"/>
      <c r="NOL250" s="1566"/>
      <c r="NOM250" s="1566"/>
      <c r="NON250" s="1566"/>
      <c r="NOO250" s="1566"/>
      <c r="NOP250" s="1566"/>
      <c r="NOQ250" s="1566"/>
      <c r="NOR250" s="1566"/>
      <c r="NOS250" s="1566"/>
      <c r="NOT250" s="1566"/>
      <c r="NOU250" s="1566"/>
      <c r="NOV250" s="1566"/>
      <c r="NOW250" s="1566"/>
      <c r="NOX250" s="1566"/>
      <c r="NOY250" s="1566"/>
      <c r="NOZ250" s="1566"/>
      <c r="NPA250" s="1566"/>
      <c r="NPB250" s="1566"/>
      <c r="NPC250" s="1566"/>
      <c r="NPD250" s="1566"/>
      <c r="NPE250" s="1566"/>
      <c r="NPF250" s="1566"/>
      <c r="NPG250" s="1566"/>
      <c r="NPH250" s="1566"/>
      <c r="NPI250" s="1566"/>
      <c r="NPJ250" s="1566"/>
      <c r="NPK250" s="1566"/>
      <c r="NPL250" s="1566"/>
      <c r="NPM250" s="1566"/>
      <c r="NPN250" s="1566"/>
      <c r="NPO250" s="1566"/>
      <c r="NPP250" s="1566"/>
      <c r="NPQ250" s="1566"/>
      <c r="NPR250" s="1566"/>
      <c r="NPS250" s="1566"/>
      <c r="NPT250" s="1566"/>
      <c r="NPU250" s="1566"/>
      <c r="NPV250" s="1566"/>
      <c r="NPW250" s="1566"/>
      <c r="NPX250" s="1566"/>
      <c r="NPY250" s="1566"/>
      <c r="NPZ250" s="1566"/>
      <c r="NQA250" s="1566"/>
      <c r="NQB250" s="1566"/>
      <c r="NQC250" s="1566"/>
      <c r="NQD250" s="1566"/>
      <c r="NQE250" s="1566"/>
      <c r="NQF250" s="1566"/>
      <c r="NQG250" s="1566"/>
      <c r="NQH250" s="1566"/>
      <c r="NQI250" s="1566"/>
      <c r="NQJ250" s="1566"/>
      <c r="NQK250" s="1566"/>
      <c r="NQL250" s="1566"/>
      <c r="NQM250" s="1566"/>
      <c r="NQN250" s="1566"/>
      <c r="NQO250" s="1566"/>
      <c r="NQP250" s="1566"/>
      <c r="NQQ250" s="1566"/>
      <c r="NQR250" s="1566"/>
      <c r="NQS250" s="1566"/>
      <c r="NQT250" s="1566"/>
      <c r="NQU250" s="1566"/>
      <c r="NQV250" s="1566"/>
      <c r="NQW250" s="1566"/>
      <c r="NQX250" s="1566"/>
      <c r="NQY250" s="1566"/>
      <c r="NQZ250" s="1566"/>
      <c r="NRA250" s="1566"/>
      <c r="NRB250" s="1566"/>
      <c r="NRC250" s="1566"/>
      <c r="NRD250" s="1566"/>
      <c r="NRE250" s="1566"/>
      <c r="NRF250" s="1566"/>
      <c r="NRG250" s="1566"/>
      <c r="NRH250" s="1566"/>
      <c r="NRI250" s="1566"/>
      <c r="NRJ250" s="1566"/>
      <c r="NRK250" s="1566"/>
      <c r="NRL250" s="1566"/>
      <c r="NRM250" s="1566"/>
      <c r="NRN250" s="1566"/>
      <c r="NRO250" s="1566"/>
      <c r="NRP250" s="1566"/>
      <c r="NRQ250" s="1566"/>
      <c r="NRR250" s="1566"/>
      <c r="NRS250" s="1566"/>
      <c r="NRT250" s="1566"/>
      <c r="NRU250" s="1566"/>
      <c r="NRV250" s="1566"/>
      <c r="NRW250" s="1566"/>
      <c r="NRX250" s="1566"/>
      <c r="NRY250" s="1566"/>
      <c r="NRZ250" s="1566"/>
      <c r="NSA250" s="1566"/>
      <c r="NSB250" s="1566"/>
      <c r="NSC250" s="1566"/>
      <c r="NSD250" s="1566"/>
      <c r="NSE250" s="1566"/>
      <c r="NSF250" s="1566"/>
      <c r="NSG250" s="1566"/>
      <c r="NSH250" s="1566"/>
      <c r="NSI250" s="1566"/>
      <c r="NSJ250" s="1566"/>
      <c r="NSK250" s="1566"/>
      <c r="NSL250" s="1566"/>
      <c r="NSM250" s="1566"/>
      <c r="NSN250" s="1566"/>
      <c r="NSO250" s="1566"/>
      <c r="NSP250" s="1566"/>
      <c r="NSQ250" s="1566"/>
      <c r="NSR250" s="1566"/>
      <c r="NSS250" s="1566"/>
      <c r="NST250" s="1566"/>
      <c r="NSU250" s="1566"/>
      <c r="NSV250" s="1566"/>
      <c r="NSW250" s="1566"/>
      <c r="NSX250" s="1566"/>
      <c r="NSY250" s="1566"/>
      <c r="NSZ250" s="1566"/>
      <c r="NTA250" s="1566"/>
      <c r="NTB250" s="1566"/>
      <c r="NTC250" s="1566"/>
      <c r="NTD250" s="1566"/>
      <c r="NTE250" s="1566"/>
      <c r="NTF250" s="1566"/>
      <c r="NTG250" s="1566"/>
      <c r="NTH250" s="1566"/>
      <c r="NTI250" s="1566"/>
      <c r="NTJ250" s="1566"/>
      <c r="NTK250" s="1566"/>
      <c r="NTL250" s="1566"/>
      <c r="NTM250" s="1566"/>
      <c r="NTN250" s="1566"/>
      <c r="NTO250" s="1566"/>
      <c r="NTP250" s="1566"/>
      <c r="NTQ250" s="1566"/>
      <c r="NTR250" s="1566"/>
      <c r="NTS250" s="1566"/>
      <c r="NTT250" s="1566"/>
      <c r="NTU250" s="1566"/>
      <c r="NTV250" s="1566"/>
      <c r="NTW250" s="1566"/>
      <c r="NTX250" s="1566"/>
      <c r="NTY250" s="1566"/>
      <c r="NTZ250" s="1566"/>
      <c r="NUA250" s="1566"/>
      <c r="NUB250" s="1566"/>
      <c r="NUC250" s="1566"/>
      <c r="NUD250" s="1566"/>
      <c r="NUE250" s="1566"/>
      <c r="NUF250" s="1566"/>
      <c r="NUG250" s="1566"/>
      <c r="NUH250" s="1566"/>
      <c r="NUI250" s="1566"/>
      <c r="NUJ250" s="1566"/>
      <c r="NUK250" s="1566"/>
      <c r="NUL250" s="1566"/>
      <c r="NUM250" s="1566"/>
      <c r="NUN250" s="1566"/>
      <c r="NUO250" s="1566"/>
      <c r="NUP250" s="1566"/>
      <c r="NUQ250" s="1566"/>
      <c r="NUR250" s="1566"/>
      <c r="NUS250" s="1566"/>
      <c r="NUT250" s="1566"/>
      <c r="NUU250" s="1566"/>
      <c r="NUV250" s="1566"/>
      <c r="NUW250" s="1566"/>
      <c r="NUX250" s="1566"/>
      <c r="NUY250" s="1566"/>
      <c r="NUZ250" s="1566"/>
      <c r="NVA250" s="1566"/>
      <c r="NVB250" s="1566"/>
      <c r="NVC250" s="1566"/>
      <c r="NVD250" s="1566"/>
      <c r="NVE250" s="1566"/>
      <c r="NVF250" s="1566"/>
      <c r="NVG250" s="1566"/>
      <c r="NVH250" s="1566"/>
      <c r="NVI250" s="1566"/>
      <c r="NVJ250" s="1566"/>
      <c r="NVK250" s="1566"/>
      <c r="NVL250" s="1566"/>
      <c r="NVM250" s="1566"/>
      <c r="NVN250" s="1566"/>
      <c r="NVO250" s="1566"/>
      <c r="NVP250" s="1566"/>
      <c r="NVQ250" s="1566"/>
      <c r="NVR250" s="1566"/>
      <c r="NVS250" s="1566"/>
      <c r="NVT250" s="1566"/>
      <c r="NVU250" s="1566"/>
      <c r="NVV250" s="1566"/>
      <c r="NVW250" s="1566"/>
      <c r="NVX250" s="1566"/>
      <c r="NVY250" s="1566"/>
      <c r="NVZ250" s="1566"/>
      <c r="NWA250" s="1566"/>
      <c r="NWB250" s="1566"/>
      <c r="NWC250" s="1566"/>
      <c r="NWD250" s="1566"/>
      <c r="NWE250" s="1566"/>
      <c r="NWF250" s="1566"/>
      <c r="NWG250" s="1566"/>
      <c r="NWH250" s="1566"/>
      <c r="NWI250" s="1566"/>
      <c r="NWJ250" s="1566"/>
      <c r="NWK250" s="1566"/>
      <c r="NWL250" s="1566"/>
      <c r="NWM250" s="1566"/>
      <c r="NWN250" s="1566"/>
      <c r="NWO250" s="1566"/>
      <c r="NWP250" s="1566"/>
      <c r="NWQ250" s="1566"/>
      <c r="NWR250" s="1566"/>
      <c r="NWS250" s="1566"/>
      <c r="NWT250" s="1566"/>
      <c r="NWU250" s="1566"/>
      <c r="NWV250" s="1566"/>
      <c r="NWW250" s="1566"/>
      <c r="NWX250" s="1566"/>
      <c r="NWY250" s="1566"/>
      <c r="NWZ250" s="1566"/>
      <c r="NXA250" s="1566"/>
      <c r="NXB250" s="1566"/>
      <c r="NXC250" s="1566"/>
      <c r="NXD250" s="1566"/>
      <c r="NXE250" s="1566"/>
      <c r="NXF250" s="1566"/>
      <c r="NXG250" s="1566"/>
      <c r="NXH250" s="1566"/>
      <c r="NXI250" s="1566"/>
      <c r="NXJ250" s="1566"/>
      <c r="NXK250" s="1566"/>
      <c r="NXL250" s="1566"/>
      <c r="NXM250" s="1566"/>
      <c r="NXN250" s="1566"/>
      <c r="NXO250" s="1566"/>
      <c r="NXP250" s="1566"/>
      <c r="NXQ250" s="1566"/>
      <c r="NXR250" s="1566"/>
      <c r="NXS250" s="1566"/>
      <c r="NXT250" s="1566"/>
      <c r="NXU250" s="1566"/>
      <c r="NXV250" s="1566"/>
      <c r="NXW250" s="1566"/>
      <c r="NXX250" s="1566"/>
      <c r="NXY250" s="1566"/>
      <c r="NXZ250" s="1566"/>
      <c r="NYA250" s="1566"/>
      <c r="NYB250" s="1566"/>
      <c r="NYC250" s="1566"/>
      <c r="NYD250" s="1566"/>
      <c r="NYE250" s="1566"/>
      <c r="NYF250" s="1566"/>
      <c r="NYG250" s="1566"/>
      <c r="NYH250" s="1566"/>
      <c r="NYI250" s="1566"/>
      <c r="NYJ250" s="1566"/>
      <c r="NYK250" s="1566"/>
      <c r="NYL250" s="1566"/>
      <c r="NYM250" s="1566"/>
      <c r="NYN250" s="1566"/>
      <c r="NYO250" s="1566"/>
      <c r="NYP250" s="1566"/>
      <c r="NYQ250" s="1566"/>
      <c r="NYR250" s="1566"/>
      <c r="NYS250" s="1566"/>
      <c r="NYT250" s="1566"/>
      <c r="NYU250" s="1566"/>
      <c r="NYV250" s="1566"/>
      <c r="NYW250" s="1566"/>
      <c r="NYX250" s="1566"/>
      <c r="NYY250" s="1566"/>
      <c r="NYZ250" s="1566"/>
      <c r="NZA250" s="1566"/>
      <c r="NZB250" s="1566"/>
      <c r="NZC250" s="1566"/>
      <c r="NZD250" s="1566"/>
      <c r="NZE250" s="1566"/>
      <c r="NZF250" s="1566"/>
      <c r="NZG250" s="1566"/>
      <c r="NZH250" s="1566"/>
      <c r="NZI250" s="1566"/>
      <c r="NZJ250" s="1566"/>
      <c r="NZK250" s="1566"/>
      <c r="NZL250" s="1566"/>
      <c r="NZM250" s="1566"/>
      <c r="NZN250" s="1566"/>
      <c r="NZO250" s="1566"/>
      <c r="NZP250" s="1566"/>
      <c r="NZQ250" s="1566"/>
      <c r="NZR250" s="1566"/>
      <c r="NZS250" s="1566"/>
      <c r="NZT250" s="1566"/>
      <c r="NZU250" s="1566"/>
      <c r="NZV250" s="1566"/>
      <c r="NZW250" s="1566"/>
      <c r="NZX250" s="1566"/>
      <c r="NZY250" s="1566"/>
      <c r="NZZ250" s="1566"/>
      <c r="OAA250" s="1566"/>
      <c r="OAB250" s="1566"/>
      <c r="OAC250" s="1566"/>
      <c r="OAD250" s="1566"/>
      <c r="OAE250" s="1566"/>
      <c r="OAF250" s="1566"/>
      <c r="OAG250" s="1566"/>
      <c r="OAH250" s="1566"/>
      <c r="OAI250" s="1566"/>
      <c r="OAJ250" s="1566"/>
      <c r="OAK250" s="1566"/>
      <c r="OAL250" s="1566"/>
      <c r="OAM250" s="1566"/>
      <c r="OAN250" s="1566"/>
      <c r="OAO250" s="1566"/>
      <c r="OAP250" s="1566"/>
      <c r="OAQ250" s="1566"/>
      <c r="OAR250" s="1566"/>
      <c r="OAS250" s="1566"/>
      <c r="OAT250" s="1566"/>
      <c r="OAU250" s="1566"/>
      <c r="OAV250" s="1566"/>
      <c r="OAW250" s="1566"/>
      <c r="OAX250" s="1566"/>
      <c r="OAY250" s="1566"/>
      <c r="OAZ250" s="1566"/>
      <c r="OBA250" s="1566"/>
      <c r="OBB250" s="1566"/>
      <c r="OBC250" s="1566"/>
      <c r="OBD250" s="1566"/>
      <c r="OBE250" s="1566"/>
      <c r="OBF250" s="1566"/>
      <c r="OBG250" s="1566"/>
      <c r="OBH250" s="1566"/>
      <c r="OBI250" s="1566"/>
      <c r="OBJ250" s="1566"/>
      <c r="OBK250" s="1566"/>
      <c r="OBL250" s="1566"/>
      <c r="OBM250" s="1566"/>
      <c r="OBN250" s="1566"/>
      <c r="OBO250" s="1566"/>
      <c r="OBP250" s="1566"/>
      <c r="OBQ250" s="1566"/>
      <c r="OBR250" s="1566"/>
      <c r="OBS250" s="1566"/>
      <c r="OBT250" s="1566"/>
      <c r="OBU250" s="1566"/>
      <c r="OBV250" s="1566"/>
      <c r="OBW250" s="1566"/>
      <c r="OBX250" s="1566"/>
      <c r="OBY250" s="1566"/>
      <c r="OBZ250" s="1566"/>
      <c r="OCA250" s="1566"/>
      <c r="OCB250" s="1566"/>
      <c r="OCC250" s="1566"/>
      <c r="OCD250" s="1566"/>
      <c r="OCE250" s="1566"/>
      <c r="OCF250" s="1566"/>
      <c r="OCG250" s="1566"/>
      <c r="OCH250" s="1566"/>
      <c r="OCI250" s="1566"/>
      <c r="OCJ250" s="1566"/>
      <c r="OCK250" s="1566"/>
      <c r="OCL250" s="1566"/>
      <c r="OCM250" s="1566"/>
      <c r="OCN250" s="1566"/>
      <c r="OCO250" s="1566"/>
      <c r="OCP250" s="1566"/>
      <c r="OCQ250" s="1566"/>
      <c r="OCR250" s="1566"/>
      <c r="OCS250" s="1566"/>
      <c r="OCT250" s="1566"/>
      <c r="OCU250" s="1566"/>
      <c r="OCV250" s="1566"/>
      <c r="OCW250" s="1566"/>
      <c r="OCX250" s="1566"/>
      <c r="OCY250" s="1566"/>
      <c r="OCZ250" s="1566"/>
      <c r="ODA250" s="1566"/>
      <c r="ODB250" s="1566"/>
      <c r="ODC250" s="1566"/>
      <c r="ODD250" s="1566"/>
      <c r="ODE250" s="1566"/>
      <c r="ODF250" s="1566"/>
      <c r="ODG250" s="1566"/>
      <c r="ODH250" s="1566"/>
      <c r="ODI250" s="1566"/>
      <c r="ODJ250" s="1566"/>
      <c r="ODK250" s="1566"/>
      <c r="ODL250" s="1566"/>
      <c r="ODM250" s="1566"/>
      <c r="ODN250" s="1566"/>
      <c r="ODO250" s="1566"/>
      <c r="ODP250" s="1566"/>
      <c r="ODQ250" s="1566"/>
      <c r="ODR250" s="1566"/>
      <c r="ODS250" s="1566"/>
      <c r="ODT250" s="1566"/>
      <c r="ODU250" s="1566"/>
      <c r="ODV250" s="1566"/>
      <c r="ODW250" s="1566"/>
      <c r="ODX250" s="1566"/>
      <c r="ODY250" s="1566"/>
      <c r="ODZ250" s="1566"/>
      <c r="OEA250" s="1566"/>
      <c r="OEB250" s="1566"/>
      <c r="OEC250" s="1566"/>
      <c r="OED250" s="1566"/>
      <c r="OEE250" s="1566"/>
      <c r="OEF250" s="1566"/>
      <c r="OEG250" s="1566"/>
      <c r="OEH250" s="1566"/>
      <c r="OEI250" s="1566"/>
      <c r="OEJ250" s="1566"/>
      <c r="OEK250" s="1566"/>
      <c r="OEL250" s="1566"/>
      <c r="OEM250" s="1566"/>
      <c r="OEN250" s="1566"/>
      <c r="OEO250" s="1566"/>
      <c r="OEP250" s="1566"/>
      <c r="OEQ250" s="1566"/>
      <c r="OER250" s="1566"/>
      <c r="OES250" s="1566"/>
      <c r="OET250" s="1566"/>
      <c r="OEU250" s="1566"/>
      <c r="OEV250" s="1566"/>
      <c r="OEW250" s="1566"/>
      <c r="OEX250" s="1566"/>
      <c r="OEY250" s="1566"/>
      <c r="OEZ250" s="1566"/>
      <c r="OFA250" s="1566"/>
      <c r="OFB250" s="1566"/>
      <c r="OFC250" s="1566"/>
      <c r="OFD250" s="1566"/>
      <c r="OFE250" s="1566"/>
      <c r="OFF250" s="1566"/>
      <c r="OFG250" s="1566"/>
      <c r="OFH250" s="1566"/>
      <c r="OFI250" s="1566"/>
      <c r="OFJ250" s="1566"/>
      <c r="OFK250" s="1566"/>
      <c r="OFL250" s="1566"/>
      <c r="OFM250" s="1566"/>
      <c r="OFN250" s="1566"/>
      <c r="OFO250" s="1566"/>
      <c r="OFP250" s="1566"/>
      <c r="OFQ250" s="1566"/>
      <c r="OFR250" s="1566"/>
      <c r="OFS250" s="1566"/>
      <c r="OFT250" s="1566"/>
      <c r="OFU250" s="1566"/>
      <c r="OFV250" s="1566"/>
      <c r="OFW250" s="1566"/>
      <c r="OFX250" s="1566"/>
      <c r="OFY250" s="1566"/>
      <c r="OFZ250" s="1566"/>
      <c r="OGA250" s="1566"/>
      <c r="OGB250" s="1566"/>
      <c r="OGC250" s="1566"/>
      <c r="OGD250" s="1566"/>
      <c r="OGE250" s="1566"/>
      <c r="OGF250" s="1566"/>
      <c r="OGG250" s="1566"/>
      <c r="OGH250" s="1566"/>
      <c r="OGI250" s="1566"/>
      <c r="OGJ250" s="1566"/>
      <c r="OGK250" s="1566"/>
      <c r="OGL250" s="1566"/>
      <c r="OGM250" s="1566"/>
      <c r="OGN250" s="1566"/>
      <c r="OGO250" s="1566"/>
      <c r="OGP250" s="1566"/>
      <c r="OGQ250" s="1566"/>
      <c r="OGR250" s="1566"/>
      <c r="OGS250" s="1566"/>
      <c r="OGT250" s="1566"/>
      <c r="OGU250" s="1566"/>
      <c r="OGV250" s="1566"/>
      <c r="OGW250" s="1566"/>
      <c r="OGX250" s="1566"/>
      <c r="OGY250" s="1566"/>
      <c r="OGZ250" s="1566"/>
      <c r="OHA250" s="1566"/>
      <c r="OHB250" s="1566"/>
      <c r="OHC250" s="1566"/>
      <c r="OHD250" s="1566"/>
      <c r="OHE250" s="1566"/>
      <c r="OHF250" s="1566"/>
      <c r="OHG250" s="1566"/>
      <c r="OHH250" s="1566"/>
      <c r="OHI250" s="1566"/>
      <c r="OHJ250" s="1566"/>
      <c r="OHK250" s="1566"/>
      <c r="OHL250" s="1566"/>
      <c r="OHM250" s="1566"/>
      <c r="OHN250" s="1566"/>
      <c r="OHO250" s="1566"/>
      <c r="OHP250" s="1566"/>
      <c r="OHQ250" s="1566"/>
      <c r="OHR250" s="1566"/>
      <c r="OHS250" s="1566"/>
      <c r="OHT250" s="1566"/>
      <c r="OHU250" s="1566"/>
      <c r="OHV250" s="1566"/>
      <c r="OHW250" s="1566"/>
      <c r="OHX250" s="1566"/>
      <c r="OHY250" s="1566"/>
      <c r="OHZ250" s="1566"/>
      <c r="OIA250" s="1566"/>
      <c r="OIB250" s="1566"/>
      <c r="OIC250" s="1566"/>
      <c r="OID250" s="1566"/>
      <c r="OIE250" s="1566"/>
      <c r="OIF250" s="1566"/>
      <c r="OIG250" s="1566"/>
      <c r="OIH250" s="1566"/>
      <c r="OII250" s="1566"/>
      <c r="OIJ250" s="1566"/>
      <c r="OIK250" s="1566"/>
      <c r="OIL250" s="1566"/>
      <c r="OIM250" s="1566"/>
      <c r="OIN250" s="1566"/>
      <c r="OIO250" s="1566"/>
      <c r="OIP250" s="1566"/>
      <c r="OIQ250" s="1566"/>
      <c r="OIR250" s="1566"/>
      <c r="OIS250" s="1566"/>
      <c r="OIT250" s="1566"/>
      <c r="OIU250" s="1566"/>
      <c r="OIV250" s="1566"/>
      <c r="OIW250" s="1566"/>
      <c r="OIX250" s="1566"/>
      <c r="OIY250" s="1566"/>
      <c r="OIZ250" s="1566"/>
      <c r="OJA250" s="1566"/>
      <c r="OJB250" s="1566"/>
      <c r="OJC250" s="1566"/>
      <c r="OJD250" s="1566"/>
      <c r="OJE250" s="1566"/>
      <c r="OJF250" s="1566"/>
      <c r="OJG250" s="1566"/>
      <c r="OJH250" s="1566"/>
      <c r="OJI250" s="1566"/>
      <c r="OJJ250" s="1566"/>
      <c r="OJK250" s="1566"/>
      <c r="OJL250" s="1566"/>
      <c r="OJM250" s="1566"/>
      <c r="OJN250" s="1566"/>
      <c r="OJO250" s="1566"/>
      <c r="OJP250" s="1566"/>
      <c r="OJQ250" s="1566"/>
      <c r="OJR250" s="1566"/>
      <c r="OJS250" s="1566"/>
      <c r="OJT250" s="1566"/>
      <c r="OJU250" s="1566"/>
      <c r="OJV250" s="1566"/>
      <c r="OJW250" s="1566"/>
      <c r="OJX250" s="1566"/>
      <c r="OJY250" s="1566"/>
      <c r="OJZ250" s="1566"/>
      <c r="OKA250" s="1566"/>
      <c r="OKB250" s="1566"/>
      <c r="OKC250" s="1566"/>
      <c r="OKD250" s="1566"/>
      <c r="OKE250" s="1566"/>
      <c r="OKF250" s="1566"/>
      <c r="OKG250" s="1566"/>
      <c r="OKH250" s="1566"/>
      <c r="OKI250" s="1566"/>
      <c r="OKJ250" s="1566"/>
      <c r="OKK250" s="1566"/>
      <c r="OKL250" s="1566"/>
      <c r="OKM250" s="1566"/>
      <c r="OKN250" s="1566"/>
      <c r="OKO250" s="1566"/>
      <c r="OKP250" s="1566"/>
      <c r="OKQ250" s="1566"/>
      <c r="OKR250" s="1566"/>
      <c r="OKS250" s="1566"/>
      <c r="OKT250" s="1566"/>
      <c r="OKU250" s="1566"/>
      <c r="OKV250" s="1566"/>
      <c r="OKW250" s="1566"/>
      <c r="OKX250" s="1566"/>
      <c r="OKY250" s="1566"/>
      <c r="OKZ250" s="1566"/>
      <c r="OLA250" s="1566"/>
      <c r="OLB250" s="1566"/>
      <c r="OLC250" s="1566"/>
      <c r="OLD250" s="1566"/>
      <c r="OLE250" s="1566"/>
      <c r="OLF250" s="1566"/>
      <c r="OLG250" s="1566"/>
      <c r="OLH250" s="1566"/>
      <c r="OLI250" s="1566"/>
      <c r="OLJ250" s="1566"/>
      <c r="OLK250" s="1566"/>
      <c r="OLL250" s="1566"/>
      <c r="OLM250" s="1566"/>
      <c r="OLN250" s="1566"/>
      <c r="OLO250" s="1566"/>
      <c r="OLP250" s="1566"/>
      <c r="OLQ250" s="1566"/>
      <c r="OLR250" s="1566"/>
      <c r="OLS250" s="1566"/>
      <c r="OLT250" s="1566"/>
      <c r="OLU250" s="1566"/>
      <c r="OLV250" s="1566"/>
      <c r="OLW250" s="1566"/>
      <c r="OLX250" s="1566"/>
      <c r="OLY250" s="1566"/>
      <c r="OLZ250" s="1566"/>
      <c r="OMA250" s="1566"/>
      <c r="OMB250" s="1566"/>
      <c r="OMC250" s="1566"/>
      <c r="OMD250" s="1566"/>
      <c r="OME250" s="1566"/>
      <c r="OMF250" s="1566"/>
      <c r="OMG250" s="1566"/>
      <c r="OMH250" s="1566"/>
      <c r="OMI250" s="1566"/>
      <c r="OMJ250" s="1566"/>
      <c r="OMK250" s="1566"/>
      <c r="OML250" s="1566"/>
      <c r="OMM250" s="1566"/>
      <c r="OMN250" s="1566"/>
      <c r="OMO250" s="1566"/>
      <c r="OMP250" s="1566"/>
      <c r="OMQ250" s="1566"/>
      <c r="OMR250" s="1566"/>
      <c r="OMS250" s="1566"/>
      <c r="OMT250" s="1566"/>
      <c r="OMU250" s="1566"/>
      <c r="OMV250" s="1566"/>
      <c r="OMW250" s="1566"/>
      <c r="OMX250" s="1566"/>
      <c r="OMY250" s="1566"/>
      <c r="OMZ250" s="1566"/>
      <c r="ONA250" s="1566"/>
      <c r="ONB250" s="1566"/>
      <c r="ONC250" s="1566"/>
      <c r="OND250" s="1566"/>
      <c r="ONE250" s="1566"/>
      <c r="ONF250" s="1566"/>
      <c r="ONG250" s="1566"/>
      <c r="ONH250" s="1566"/>
      <c r="ONI250" s="1566"/>
      <c r="ONJ250" s="1566"/>
      <c r="ONK250" s="1566"/>
      <c r="ONL250" s="1566"/>
      <c r="ONM250" s="1566"/>
      <c r="ONN250" s="1566"/>
      <c r="ONO250" s="1566"/>
      <c r="ONP250" s="1566"/>
      <c r="ONQ250" s="1566"/>
      <c r="ONR250" s="1566"/>
      <c r="ONS250" s="1566"/>
      <c r="ONT250" s="1566"/>
      <c r="ONU250" s="1566"/>
      <c r="ONV250" s="1566"/>
      <c r="ONW250" s="1566"/>
      <c r="ONX250" s="1566"/>
      <c r="ONY250" s="1566"/>
      <c r="ONZ250" s="1566"/>
      <c r="OOA250" s="1566"/>
      <c r="OOB250" s="1566"/>
      <c r="OOC250" s="1566"/>
      <c r="OOD250" s="1566"/>
      <c r="OOE250" s="1566"/>
      <c r="OOF250" s="1566"/>
      <c r="OOG250" s="1566"/>
      <c r="OOH250" s="1566"/>
      <c r="OOI250" s="1566"/>
      <c r="OOJ250" s="1566"/>
      <c r="OOK250" s="1566"/>
      <c r="OOL250" s="1566"/>
      <c r="OOM250" s="1566"/>
      <c r="OON250" s="1566"/>
      <c r="OOO250" s="1566"/>
      <c r="OOP250" s="1566"/>
      <c r="OOQ250" s="1566"/>
      <c r="OOR250" s="1566"/>
      <c r="OOS250" s="1566"/>
      <c r="OOT250" s="1566"/>
      <c r="OOU250" s="1566"/>
      <c r="OOV250" s="1566"/>
      <c r="OOW250" s="1566"/>
      <c r="OOX250" s="1566"/>
      <c r="OOY250" s="1566"/>
      <c r="OOZ250" s="1566"/>
      <c r="OPA250" s="1566"/>
      <c r="OPB250" s="1566"/>
      <c r="OPC250" s="1566"/>
      <c r="OPD250" s="1566"/>
      <c r="OPE250" s="1566"/>
      <c r="OPF250" s="1566"/>
      <c r="OPG250" s="1566"/>
      <c r="OPH250" s="1566"/>
      <c r="OPI250" s="1566"/>
      <c r="OPJ250" s="1566"/>
      <c r="OPK250" s="1566"/>
      <c r="OPL250" s="1566"/>
      <c r="OPM250" s="1566"/>
      <c r="OPN250" s="1566"/>
      <c r="OPO250" s="1566"/>
      <c r="OPP250" s="1566"/>
      <c r="OPQ250" s="1566"/>
      <c r="OPR250" s="1566"/>
      <c r="OPS250" s="1566"/>
      <c r="OPT250" s="1566"/>
      <c r="OPU250" s="1566"/>
      <c r="OPV250" s="1566"/>
      <c r="OPW250" s="1566"/>
      <c r="OPX250" s="1566"/>
      <c r="OPY250" s="1566"/>
      <c r="OPZ250" s="1566"/>
      <c r="OQA250" s="1566"/>
      <c r="OQB250" s="1566"/>
      <c r="OQC250" s="1566"/>
      <c r="OQD250" s="1566"/>
      <c r="OQE250" s="1566"/>
      <c r="OQF250" s="1566"/>
      <c r="OQG250" s="1566"/>
      <c r="OQH250" s="1566"/>
      <c r="OQI250" s="1566"/>
      <c r="OQJ250" s="1566"/>
      <c r="OQK250" s="1566"/>
      <c r="OQL250" s="1566"/>
      <c r="OQM250" s="1566"/>
      <c r="OQN250" s="1566"/>
      <c r="OQO250" s="1566"/>
      <c r="OQP250" s="1566"/>
      <c r="OQQ250" s="1566"/>
      <c r="OQR250" s="1566"/>
      <c r="OQS250" s="1566"/>
      <c r="OQT250" s="1566"/>
      <c r="OQU250" s="1566"/>
      <c r="OQV250" s="1566"/>
      <c r="OQW250" s="1566"/>
      <c r="OQX250" s="1566"/>
      <c r="OQY250" s="1566"/>
      <c r="OQZ250" s="1566"/>
      <c r="ORA250" s="1566"/>
      <c r="ORB250" s="1566"/>
      <c r="ORC250" s="1566"/>
      <c r="ORD250" s="1566"/>
      <c r="ORE250" s="1566"/>
      <c r="ORF250" s="1566"/>
      <c r="ORG250" s="1566"/>
      <c r="ORH250" s="1566"/>
      <c r="ORI250" s="1566"/>
      <c r="ORJ250" s="1566"/>
      <c r="ORK250" s="1566"/>
      <c r="ORL250" s="1566"/>
      <c r="ORM250" s="1566"/>
      <c r="ORN250" s="1566"/>
      <c r="ORO250" s="1566"/>
      <c r="ORP250" s="1566"/>
      <c r="ORQ250" s="1566"/>
      <c r="ORR250" s="1566"/>
      <c r="ORS250" s="1566"/>
      <c r="ORT250" s="1566"/>
      <c r="ORU250" s="1566"/>
      <c r="ORV250" s="1566"/>
      <c r="ORW250" s="1566"/>
      <c r="ORX250" s="1566"/>
      <c r="ORY250" s="1566"/>
      <c r="ORZ250" s="1566"/>
      <c r="OSA250" s="1566"/>
      <c r="OSB250" s="1566"/>
      <c r="OSC250" s="1566"/>
      <c r="OSD250" s="1566"/>
      <c r="OSE250" s="1566"/>
      <c r="OSF250" s="1566"/>
      <c r="OSG250" s="1566"/>
      <c r="OSH250" s="1566"/>
      <c r="OSI250" s="1566"/>
      <c r="OSJ250" s="1566"/>
      <c r="OSK250" s="1566"/>
      <c r="OSL250" s="1566"/>
      <c r="OSM250" s="1566"/>
      <c r="OSN250" s="1566"/>
      <c r="OSO250" s="1566"/>
      <c r="OSP250" s="1566"/>
      <c r="OSQ250" s="1566"/>
      <c r="OSR250" s="1566"/>
      <c r="OSS250" s="1566"/>
      <c r="OST250" s="1566"/>
      <c r="OSU250" s="1566"/>
      <c r="OSV250" s="1566"/>
      <c r="OSW250" s="1566"/>
      <c r="OSX250" s="1566"/>
      <c r="OSY250" s="1566"/>
      <c r="OSZ250" s="1566"/>
      <c r="OTA250" s="1566"/>
      <c r="OTB250" s="1566"/>
      <c r="OTC250" s="1566"/>
      <c r="OTD250" s="1566"/>
      <c r="OTE250" s="1566"/>
      <c r="OTF250" s="1566"/>
      <c r="OTG250" s="1566"/>
      <c r="OTH250" s="1566"/>
      <c r="OTI250" s="1566"/>
      <c r="OTJ250" s="1566"/>
      <c r="OTK250" s="1566"/>
      <c r="OTL250" s="1566"/>
      <c r="OTM250" s="1566"/>
      <c r="OTN250" s="1566"/>
      <c r="OTO250" s="1566"/>
      <c r="OTP250" s="1566"/>
      <c r="OTQ250" s="1566"/>
      <c r="OTR250" s="1566"/>
      <c r="OTS250" s="1566"/>
      <c r="OTT250" s="1566"/>
      <c r="OTU250" s="1566"/>
      <c r="OTV250" s="1566"/>
      <c r="OTW250" s="1566"/>
      <c r="OTX250" s="1566"/>
      <c r="OTY250" s="1566"/>
      <c r="OTZ250" s="1566"/>
      <c r="OUA250" s="1566"/>
      <c r="OUB250" s="1566"/>
      <c r="OUC250" s="1566"/>
      <c r="OUD250" s="1566"/>
      <c r="OUE250" s="1566"/>
      <c r="OUF250" s="1566"/>
      <c r="OUG250" s="1566"/>
      <c r="OUH250" s="1566"/>
      <c r="OUI250" s="1566"/>
      <c r="OUJ250" s="1566"/>
      <c r="OUK250" s="1566"/>
      <c r="OUL250" s="1566"/>
      <c r="OUM250" s="1566"/>
      <c r="OUN250" s="1566"/>
      <c r="OUO250" s="1566"/>
      <c r="OUP250" s="1566"/>
      <c r="OUQ250" s="1566"/>
      <c r="OUR250" s="1566"/>
      <c r="OUS250" s="1566"/>
      <c r="OUT250" s="1566"/>
      <c r="OUU250" s="1566"/>
      <c r="OUV250" s="1566"/>
      <c r="OUW250" s="1566"/>
      <c r="OUX250" s="1566"/>
      <c r="OUY250" s="1566"/>
      <c r="OUZ250" s="1566"/>
      <c r="OVA250" s="1566"/>
      <c r="OVB250" s="1566"/>
      <c r="OVC250" s="1566"/>
      <c r="OVD250" s="1566"/>
      <c r="OVE250" s="1566"/>
      <c r="OVF250" s="1566"/>
      <c r="OVG250" s="1566"/>
      <c r="OVH250" s="1566"/>
      <c r="OVI250" s="1566"/>
      <c r="OVJ250" s="1566"/>
      <c r="OVK250" s="1566"/>
      <c r="OVL250" s="1566"/>
      <c r="OVM250" s="1566"/>
      <c r="OVN250" s="1566"/>
      <c r="OVO250" s="1566"/>
      <c r="OVP250" s="1566"/>
      <c r="OVQ250" s="1566"/>
      <c r="OVR250" s="1566"/>
      <c r="OVS250" s="1566"/>
      <c r="OVT250" s="1566"/>
      <c r="OVU250" s="1566"/>
      <c r="OVV250" s="1566"/>
      <c r="OVW250" s="1566"/>
      <c r="OVX250" s="1566"/>
      <c r="OVY250" s="1566"/>
      <c r="OVZ250" s="1566"/>
      <c r="OWA250" s="1566"/>
      <c r="OWB250" s="1566"/>
      <c r="OWC250" s="1566"/>
      <c r="OWD250" s="1566"/>
      <c r="OWE250" s="1566"/>
      <c r="OWF250" s="1566"/>
      <c r="OWG250" s="1566"/>
      <c r="OWH250" s="1566"/>
      <c r="OWI250" s="1566"/>
      <c r="OWJ250" s="1566"/>
      <c r="OWK250" s="1566"/>
      <c r="OWL250" s="1566"/>
      <c r="OWM250" s="1566"/>
      <c r="OWN250" s="1566"/>
      <c r="OWO250" s="1566"/>
      <c r="OWP250" s="1566"/>
      <c r="OWQ250" s="1566"/>
      <c r="OWR250" s="1566"/>
      <c r="OWS250" s="1566"/>
      <c r="OWT250" s="1566"/>
      <c r="OWU250" s="1566"/>
      <c r="OWV250" s="1566"/>
      <c r="OWW250" s="1566"/>
      <c r="OWX250" s="1566"/>
      <c r="OWY250" s="1566"/>
      <c r="OWZ250" s="1566"/>
      <c r="OXA250" s="1566"/>
      <c r="OXB250" s="1566"/>
      <c r="OXC250" s="1566"/>
      <c r="OXD250" s="1566"/>
      <c r="OXE250" s="1566"/>
      <c r="OXF250" s="1566"/>
      <c r="OXG250" s="1566"/>
      <c r="OXH250" s="1566"/>
      <c r="OXI250" s="1566"/>
      <c r="OXJ250" s="1566"/>
      <c r="OXK250" s="1566"/>
      <c r="OXL250" s="1566"/>
      <c r="OXM250" s="1566"/>
      <c r="OXN250" s="1566"/>
      <c r="OXO250" s="1566"/>
      <c r="OXP250" s="1566"/>
      <c r="OXQ250" s="1566"/>
      <c r="OXR250" s="1566"/>
      <c r="OXS250" s="1566"/>
      <c r="OXT250" s="1566"/>
      <c r="OXU250" s="1566"/>
      <c r="OXV250" s="1566"/>
      <c r="OXW250" s="1566"/>
      <c r="OXX250" s="1566"/>
      <c r="OXY250" s="1566"/>
      <c r="OXZ250" s="1566"/>
      <c r="OYA250" s="1566"/>
      <c r="OYB250" s="1566"/>
      <c r="OYC250" s="1566"/>
      <c r="OYD250" s="1566"/>
      <c r="OYE250" s="1566"/>
      <c r="OYF250" s="1566"/>
      <c r="OYG250" s="1566"/>
      <c r="OYH250" s="1566"/>
      <c r="OYI250" s="1566"/>
      <c r="OYJ250" s="1566"/>
      <c r="OYK250" s="1566"/>
      <c r="OYL250" s="1566"/>
      <c r="OYM250" s="1566"/>
      <c r="OYN250" s="1566"/>
      <c r="OYO250" s="1566"/>
      <c r="OYP250" s="1566"/>
      <c r="OYQ250" s="1566"/>
      <c r="OYR250" s="1566"/>
      <c r="OYS250" s="1566"/>
      <c r="OYT250" s="1566"/>
      <c r="OYU250" s="1566"/>
      <c r="OYV250" s="1566"/>
      <c r="OYW250" s="1566"/>
      <c r="OYX250" s="1566"/>
      <c r="OYY250" s="1566"/>
      <c r="OYZ250" s="1566"/>
      <c r="OZA250" s="1566"/>
      <c r="OZB250" s="1566"/>
      <c r="OZC250" s="1566"/>
      <c r="OZD250" s="1566"/>
      <c r="OZE250" s="1566"/>
      <c r="OZF250" s="1566"/>
      <c r="OZG250" s="1566"/>
      <c r="OZH250" s="1566"/>
      <c r="OZI250" s="1566"/>
      <c r="OZJ250" s="1566"/>
      <c r="OZK250" s="1566"/>
      <c r="OZL250" s="1566"/>
      <c r="OZM250" s="1566"/>
      <c r="OZN250" s="1566"/>
      <c r="OZO250" s="1566"/>
      <c r="OZP250" s="1566"/>
      <c r="OZQ250" s="1566"/>
      <c r="OZR250" s="1566"/>
      <c r="OZS250" s="1566"/>
      <c r="OZT250" s="1566"/>
      <c r="OZU250" s="1566"/>
      <c r="OZV250" s="1566"/>
      <c r="OZW250" s="1566"/>
      <c r="OZX250" s="1566"/>
      <c r="OZY250" s="1566"/>
      <c r="OZZ250" s="1566"/>
      <c r="PAA250" s="1566"/>
      <c r="PAB250" s="1566"/>
      <c r="PAC250" s="1566"/>
      <c r="PAD250" s="1566"/>
      <c r="PAE250" s="1566"/>
      <c r="PAF250" s="1566"/>
      <c r="PAG250" s="1566"/>
      <c r="PAH250" s="1566"/>
      <c r="PAI250" s="1566"/>
      <c r="PAJ250" s="1566"/>
      <c r="PAK250" s="1566"/>
      <c r="PAL250" s="1566"/>
      <c r="PAM250" s="1566"/>
      <c r="PAN250" s="1566"/>
      <c r="PAO250" s="1566"/>
      <c r="PAP250" s="1566"/>
      <c r="PAQ250" s="1566"/>
      <c r="PAR250" s="1566"/>
      <c r="PAS250" s="1566"/>
      <c r="PAT250" s="1566"/>
      <c r="PAU250" s="1566"/>
      <c r="PAV250" s="1566"/>
      <c r="PAW250" s="1566"/>
      <c r="PAX250" s="1566"/>
      <c r="PAY250" s="1566"/>
      <c r="PAZ250" s="1566"/>
      <c r="PBA250" s="1566"/>
      <c r="PBB250" s="1566"/>
      <c r="PBC250" s="1566"/>
      <c r="PBD250" s="1566"/>
      <c r="PBE250" s="1566"/>
      <c r="PBF250" s="1566"/>
      <c r="PBG250" s="1566"/>
      <c r="PBH250" s="1566"/>
      <c r="PBI250" s="1566"/>
      <c r="PBJ250" s="1566"/>
      <c r="PBK250" s="1566"/>
      <c r="PBL250" s="1566"/>
      <c r="PBM250" s="1566"/>
      <c r="PBN250" s="1566"/>
      <c r="PBO250" s="1566"/>
      <c r="PBP250" s="1566"/>
      <c r="PBQ250" s="1566"/>
      <c r="PBR250" s="1566"/>
      <c r="PBS250" s="1566"/>
      <c r="PBT250" s="1566"/>
      <c r="PBU250" s="1566"/>
      <c r="PBV250" s="1566"/>
      <c r="PBW250" s="1566"/>
      <c r="PBX250" s="1566"/>
      <c r="PBY250" s="1566"/>
      <c r="PBZ250" s="1566"/>
      <c r="PCA250" s="1566"/>
      <c r="PCB250" s="1566"/>
      <c r="PCC250" s="1566"/>
      <c r="PCD250" s="1566"/>
      <c r="PCE250" s="1566"/>
      <c r="PCF250" s="1566"/>
      <c r="PCG250" s="1566"/>
      <c r="PCH250" s="1566"/>
      <c r="PCI250" s="1566"/>
      <c r="PCJ250" s="1566"/>
      <c r="PCK250" s="1566"/>
      <c r="PCL250" s="1566"/>
      <c r="PCM250" s="1566"/>
      <c r="PCN250" s="1566"/>
      <c r="PCO250" s="1566"/>
      <c r="PCP250" s="1566"/>
      <c r="PCQ250" s="1566"/>
      <c r="PCR250" s="1566"/>
      <c r="PCS250" s="1566"/>
      <c r="PCT250" s="1566"/>
      <c r="PCU250" s="1566"/>
      <c r="PCV250" s="1566"/>
      <c r="PCW250" s="1566"/>
      <c r="PCX250" s="1566"/>
      <c r="PCY250" s="1566"/>
      <c r="PCZ250" s="1566"/>
      <c r="PDA250" s="1566"/>
      <c r="PDB250" s="1566"/>
      <c r="PDC250" s="1566"/>
      <c r="PDD250" s="1566"/>
      <c r="PDE250" s="1566"/>
      <c r="PDF250" s="1566"/>
      <c r="PDG250" s="1566"/>
      <c r="PDH250" s="1566"/>
      <c r="PDI250" s="1566"/>
      <c r="PDJ250" s="1566"/>
      <c r="PDK250" s="1566"/>
      <c r="PDL250" s="1566"/>
      <c r="PDM250" s="1566"/>
      <c r="PDN250" s="1566"/>
      <c r="PDO250" s="1566"/>
      <c r="PDP250" s="1566"/>
      <c r="PDQ250" s="1566"/>
      <c r="PDR250" s="1566"/>
      <c r="PDS250" s="1566"/>
      <c r="PDT250" s="1566"/>
      <c r="PDU250" s="1566"/>
      <c r="PDV250" s="1566"/>
      <c r="PDW250" s="1566"/>
      <c r="PDX250" s="1566"/>
      <c r="PDY250" s="1566"/>
      <c r="PDZ250" s="1566"/>
      <c r="PEA250" s="1566"/>
      <c r="PEB250" s="1566"/>
      <c r="PEC250" s="1566"/>
      <c r="PED250" s="1566"/>
      <c r="PEE250" s="1566"/>
      <c r="PEF250" s="1566"/>
      <c r="PEG250" s="1566"/>
      <c r="PEH250" s="1566"/>
      <c r="PEI250" s="1566"/>
      <c r="PEJ250" s="1566"/>
      <c r="PEK250" s="1566"/>
      <c r="PEL250" s="1566"/>
      <c r="PEM250" s="1566"/>
      <c r="PEN250" s="1566"/>
      <c r="PEO250" s="1566"/>
      <c r="PEP250" s="1566"/>
      <c r="PEQ250" s="1566"/>
      <c r="PER250" s="1566"/>
      <c r="PES250" s="1566"/>
      <c r="PET250" s="1566"/>
      <c r="PEU250" s="1566"/>
      <c r="PEV250" s="1566"/>
      <c r="PEW250" s="1566"/>
      <c r="PEX250" s="1566"/>
      <c r="PEY250" s="1566"/>
      <c r="PEZ250" s="1566"/>
      <c r="PFA250" s="1566"/>
      <c r="PFB250" s="1566"/>
      <c r="PFC250" s="1566"/>
      <c r="PFD250" s="1566"/>
      <c r="PFE250" s="1566"/>
      <c r="PFF250" s="1566"/>
      <c r="PFG250" s="1566"/>
      <c r="PFH250" s="1566"/>
      <c r="PFI250" s="1566"/>
      <c r="PFJ250" s="1566"/>
      <c r="PFK250" s="1566"/>
      <c r="PFL250" s="1566"/>
      <c r="PFM250" s="1566"/>
      <c r="PFN250" s="1566"/>
      <c r="PFO250" s="1566"/>
      <c r="PFP250" s="1566"/>
      <c r="PFQ250" s="1566"/>
      <c r="PFR250" s="1566"/>
      <c r="PFS250" s="1566"/>
      <c r="PFT250" s="1566"/>
      <c r="PFU250" s="1566"/>
      <c r="PFV250" s="1566"/>
      <c r="PFW250" s="1566"/>
      <c r="PFX250" s="1566"/>
      <c r="PFY250" s="1566"/>
      <c r="PFZ250" s="1566"/>
      <c r="PGA250" s="1566"/>
      <c r="PGB250" s="1566"/>
      <c r="PGC250" s="1566"/>
      <c r="PGD250" s="1566"/>
      <c r="PGE250" s="1566"/>
      <c r="PGF250" s="1566"/>
      <c r="PGG250" s="1566"/>
      <c r="PGH250" s="1566"/>
      <c r="PGI250" s="1566"/>
      <c r="PGJ250" s="1566"/>
      <c r="PGK250" s="1566"/>
      <c r="PGL250" s="1566"/>
      <c r="PGM250" s="1566"/>
      <c r="PGN250" s="1566"/>
      <c r="PGO250" s="1566"/>
      <c r="PGP250" s="1566"/>
      <c r="PGQ250" s="1566"/>
      <c r="PGR250" s="1566"/>
      <c r="PGS250" s="1566"/>
      <c r="PGT250" s="1566"/>
      <c r="PGU250" s="1566"/>
      <c r="PGV250" s="1566"/>
      <c r="PGW250" s="1566"/>
      <c r="PGX250" s="1566"/>
      <c r="PGY250" s="1566"/>
      <c r="PGZ250" s="1566"/>
      <c r="PHA250" s="1566"/>
      <c r="PHB250" s="1566"/>
      <c r="PHC250" s="1566"/>
      <c r="PHD250" s="1566"/>
      <c r="PHE250" s="1566"/>
      <c r="PHF250" s="1566"/>
      <c r="PHG250" s="1566"/>
      <c r="PHH250" s="1566"/>
      <c r="PHI250" s="1566"/>
      <c r="PHJ250" s="1566"/>
      <c r="PHK250" s="1566"/>
      <c r="PHL250" s="1566"/>
      <c r="PHM250" s="1566"/>
      <c r="PHN250" s="1566"/>
      <c r="PHO250" s="1566"/>
      <c r="PHP250" s="1566"/>
      <c r="PHQ250" s="1566"/>
      <c r="PHR250" s="1566"/>
      <c r="PHS250" s="1566"/>
      <c r="PHT250" s="1566"/>
      <c r="PHU250" s="1566"/>
      <c r="PHV250" s="1566"/>
      <c r="PHW250" s="1566"/>
      <c r="PHX250" s="1566"/>
      <c r="PHY250" s="1566"/>
      <c r="PHZ250" s="1566"/>
      <c r="PIA250" s="1566"/>
      <c r="PIB250" s="1566"/>
      <c r="PIC250" s="1566"/>
      <c r="PID250" s="1566"/>
      <c r="PIE250" s="1566"/>
      <c r="PIF250" s="1566"/>
      <c r="PIG250" s="1566"/>
      <c r="PIH250" s="1566"/>
      <c r="PII250" s="1566"/>
      <c r="PIJ250" s="1566"/>
      <c r="PIK250" s="1566"/>
      <c r="PIL250" s="1566"/>
      <c r="PIM250" s="1566"/>
      <c r="PIN250" s="1566"/>
      <c r="PIO250" s="1566"/>
      <c r="PIP250" s="1566"/>
      <c r="PIQ250" s="1566"/>
      <c r="PIR250" s="1566"/>
      <c r="PIS250" s="1566"/>
      <c r="PIT250" s="1566"/>
      <c r="PIU250" s="1566"/>
      <c r="PIV250" s="1566"/>
      <c r="PIW250" s="1566"/>
      <c r="PIX250" s="1566"/>
      <c r="PIY250" s="1566"/>
      <c r="PIZ250" s="1566"/>
      <c r="PJA250" s="1566"/>
      <c r="PJB250" s="1566"/>
      <c r="PJC250" s="1566"/>
      <c r="PJD250" s="1566"/>
      <c r="PJE250" s="1566"/>
      <c r="PJF250" s="1566"/>
      <c r="PJG250" s="1566"/>
      <c r="PJH250" s="1566"/>
      <c r="PJI250" s="1566"/>
      <c r="PJJ250" s="1566"/>
      <c r="PJK250" s="1566"/>
      <c r="PJL250" s="1566"/>
      <c r="PJM250" s="1566"/>
      <c r="PJN250" s="1566"/>
      <c r="PJO250" s="1566"/>
      <c r="PJP250" s="1566"/>
      <c r="PJQ250" s="1566"/>
      <c r="PJR250" s="1566"/>
      <c r="PJS250" s="1566"/>
      <c r="PJT250" s="1566"/>
      <c r="PJU250" s="1566"/>
      <c r="PJV250" s="1566"/>
      <c r="PJW250" s="1566"/>
      <c r="PJX250" s="1566"/>
      <c r="PJY250" s="1566"/>
      <c r="PJZ250" s="1566"/>
      <c r="PKA250" s="1566"/>
      <c r="PKB250" s="1566"/>
      <c r="PKC250" s="1566"/>
      <c r="PKD250" s="1566"/>
      <c r="PKE250" s="1566"/>
      <c r="PKF250" s="1566"/>
      <c r="PKG250" s="1566"/>
      <c r="PKH250" s="1566"/>
      <c r="PKI250" s="1566"/>
      <c r="PKJ250" s="1566"/>
      <c r="PKK250" s="1566"/>
      <c r="PKL250" s="1566"/>
      <c r="PKM250" s="1566"/>
      <c r="PKN250" s="1566"/>
      <c r="PKO250" s="1566"/>
      <c r="PKP250" s="1566"/>
      <c r="PKQ250" s="1566"/>
      <c r="PKR250" s="1566"/>
      <c r="PKS250" s="1566"/>
      <c r="PKT250" s="1566"/>
      <c r="PKU250" s="1566"/>
      <c r="PKV250" s="1566"/>
      <c r="PKW250" s="1566"/>
      <c r="PKX250" s="1566"/>
      <c r="PKY250" s="1566"/>
      <c r="PKZ250" s="1566"/>
      <c r="PLA250" s="1566"/>
      <c r="PLB250" s="1566"/>
      <c r="PLC250" s="1566"/>
      <c r="PLD250" s="1566"/>
      <c r="PLE250" s="1566"/>
      <c r="PLF250" s="1566"/>
      <c r="PLG250" s="1566"/>
      <c r="PLH250" s="1566"/>
      <c r="PLI250" s="1566"/>
      <c r="PLJ250" s="1566"/>
      <c r="PLK250" s="1566"/>
      <c r="PLL250" s="1566"/>
      <c r="PLM250" s="1566"/>
      <c r="PLN250" s="1566"/>
      <c r="PLO250" s="1566"/>
      <c r="PLP250" s="1566"/>
      <c r="PLQ250" s="1566"/>
      <c r="PLR250" s="1566"/>
      <c r="PLS250" s="1566"/>
      <c r="PLT250" s="1566"/>
      <c r="PLU250" s="1566"/>
      <c r="PLV250" s="1566"/>
      <c r="PLW250" s="1566"/>
      <c r="PLX250" s="1566"/>
      <c r="PLY250" s="1566"/>
      <c r="PLZ250" s="1566"/>
      <c r="PMA250" s="1566"/>
      <c r="PMB250" s="1566"/>
      <c r="PMC250" s="1566"/>
      <c r="PMD250" s="1566"/>
      <c r="PME250" s="1566"/>
      <c r="PMF250" s="1566"/>
      <c r="PMG250" s="1566"/>
      <c r="PMH250" s="1566"/>
      <c r="PMI250" s="1566"/>
      <c r="PMJ250" s="1566"/>
      <c r="PMK250" s="1566"/>
      <c r="PML250" s="1566"/>
      <c r="PMM250" s="1566"/>
      <c r="PMN250" s="1566"/>
      <c r="PMO250" s="1566"/>
      <c r="PMP250" s="1566"/>
      <c r="PMQ250" s="1566"/>
      <c r="PMR250" s="1566"/>
      <c r="PMS250" s="1566"/>
      <c r="PMT250" s="1566"/>
      <c r="PMU250" s="1566"/>
      <c r="PMV250" s="1566"/>
      <c r="PMW250" s="1566"/>
      <c r="PMX250" s="1566"/>
      <c r="PMY250" s="1566"/>
      <c r="PMZ250" s="1566"/>
      <c r="PNA250" s="1566"/>
      <c r="PNB250" s="1566"/>
      <c r="PNC250" s="1566"/>
      <c r="PND250" s="1566"/>
      <c r="PNE250" s="1566"/>
      <c r="PNF250" s="1566"/>
      <c r="PNG250" s="1566"/>
      <c r="PNH250" s="1566"/>
      <c r="PNI250" s="1566"/>
      <c r="PNJ250" s="1566"/>
      <c r="PNK250" s="1566"/>
      <c r="PNL250" s="1566"/>
      <c r="PNM250" s="1566"/>
      <c r="PNN250" s="1566"/>
      <c r="PNO250" s="1566"/>
      <c r="PNP250" s="1566"/>
      <c r="PNQ250" s="1566"/>
      <c r="PNR250" s="1566"/>
      <c r="PNS250" s="1566"/>
      <c r="PNT250" s="1566"/>
      <c r="PNU250" s="1566"/>
      <c r="PNV250" s="1566"/>
      <c r="PNW250" s="1566"/>
      <c r="PNX250" s="1566"/>
      <c r="PNY250" s="1566"/>
      <c r="PNZ250" s="1566"/>
      <c r="POA250" s="1566"/>
      <c r="POB250" s="1566"/>
      <c r="POC250" s="1566"/>
      <c r="POD250" s="1566"/>
      <c r="POE250" s="1566"/>
      <c r="POF250" s="1566"/>
      <c r="POG250" s="1566"/>
      <c r="POH250" s="1566"/>
      <c r="POI250" s="1566"/>
      <c r="POJ250" s="1566"/>
      <c r="POK250" s="1566"/>
      <c r="POL250" s="1566"/>
      <c r="POM250" s="1566"/>
      <c r="PON250" s="1566"/>
      <c r="POO250" s="1566"/>
      <c r="POP250" s="1566"/>
      <c r="POQ250" s="1566"/>
      <c r="POR250" s="1566"/>
      <c r="POS250" s="1566"/>
      <c r="POT250" s="1566"/>
      <c r="POU250" s="1566"/>
      <c r="POV250" s="1566"/>
      <c r="POW250" s="1566"/>
      <c r="POX250" s="1566"/>
      <c r="POY250" s="1566"/>
      <c r="POZ250" s="1566"/>
      <c r="PPA250" s="1566"/>
      <c r="PPB250" s="1566"/>
      <c r="PPC250" s="1566"/>
      <c r="PPD250" s="1566"/>
      <c r="PPE250" s="1566"/>
      <c r="PPF250" s="1566"/>
      <c r="PPG250" s="1566"/>
      <c r="PPH250" s="1566"/>
      <c r="PPI250" s="1566"/>
      <c r="PPJ250" s="1566"/>
      <c r="PPK250" s="1566"/>
      <c r="PPL250" s="1566"/>
      <c r="PPM250" s="1566"/>
      <c r="PPN250" s="1566"/>
      <c r="PPO250" s="1566"/>
      <c r="PPP250" s="1566"/>
      <c r="PPQ250" s="1566"/>
      <c r="PPR250" s="1566"/>
      <c r="PPS250" s="1566"/>
      <c r="PPT250" s="1566"/>
      <c r="PPU250" s="1566"/>
      <c r="PPV250" s="1566"/>
      <c r="PPW250" s="1566"/>
      <c r="PPX250" s="1566"/>
      <c r="PPY250" s="1566"/>
      <c r="PPZ250" s="1566"/>
      <c r="PQA250" s="1566"/>
      <c r="PQB250" s="1566"/>
      <c r="PQC250" s="1566"/>
      <c r="PQD250" s="1566"/>
      <c r="PQE250" s="1566"/>
      <c r="PQF250" s="1566"/>
      <c r="PQG250" s="1566"/>
      <c r="PQH250" s="1566"/>
      <c r="PQI250" s="1566"/>
      <c r="PQJ250" s="1566"/>
      <c r="PQK250" s="1566"/>
      <c r="PQL250" s="1566"/>
      <c r="PQM250" s="1566"/>
      <c r="PQN250" s="1566"/>
      <c r="PQO250" s="1566"/>
      <c r="PQP250" s="1566"/>
      <c r="PQQ250" s="1566"/>
      <c r="PQR250" s="1566"/>
      <c r="PQS250" s="1566"/>
      <c r="PQT250" s="1566"/>
      <c r="PQU250" s="1566"/>
      <c r="PQV250" s="1566"/>
      <c r="PQW250" s="1566"/>
      <c r="PQX250" s="1566"/>
      <c r="PQY250" s="1566"/>
      <c r="PQZ250" s="1566"/>
      <c r="PRA250" s="1566"/>
      <c r="PRB250" s="1566"/>
      <c r="PRC250" s="1566"/>
      <c r="PRD250" s="1566"/>
      <c r="PRE250" s="1566"/>
      <c r="PRF250" s="1566"/>
      <c r="PRG250" s="1566"/>
      <c r="PRH250" s="1566"/>
      <c r="PRI250" s="1566"/>
      <c r="PRJ250" s="1566"/>
      <c r="PRK250" s="1566"/>
      <c r="PRL250" s="1566"/>
      <c r="PRM250" s="1566"/>
      <c r="PRN250" s="1566"/>
      <c r="PRO250" s="1566"/>
      <c r="PRP250" s="1566"/>
      <c r="PRQ250" s="1566"/>
      <c r="PRR250" s="1566"/>
      <c r="PRS250" s="1566"/>
      <c r="PRT250" s="1566"/>
      <c r="PRU250" s="1566"/>
      <c r="PRV250" s="1566"/>
      <c r="PRW250" s="1566"/>
      <c r="PRX250" s="1566"/>
      <c r="PRY250" s="1566"/>
      <c r="PRZ250" s="1566"/>
      <c r="PSA250" s="1566"/>
      <c r="PSB250" s="1566"/>
      <c r="PSC250" s="1566"/>
      <c r="PSD250" s="1566"/>
      <c r="PSE250" s="1566"/>
      <c r="PSF250" s="1566"/>
      <c r="PSG250" s="1566"/>
      <c r="PSH250" s="1566"/>
      <c r="PSI250" s="1566"/>
      <c r="PSJ250" s="1566"/>
      <c r="PSK250" s="1566"/>
      <c r="PSL250" s="1566"/>
      <c r="PSM250" s="1566"/>
      <c r="PSN250" s="1566"/>
      <c r="PSO250" s="1566"/>
      <c r="PSP250" s="1566"/>
      <c r="PSQ250" s="1566"/>
      <c r="PSR250" s="1566"/>
      <c r="PSS250" s="1566"/>
      <c r="PST250" s="1566"/>
      <c r="PSU250" s="1566"/>
      <c r="PSV250" s="1566"/>
      <c r="PSW250" s="1566"/>
      <c r="PSX250" s="1566"/>
      <c r="PSY250" s="1566"/>
      <c r="PSZ250" s="1566"/>
      <c r="PTA250" s="1566"/>
      <c r="PTB250" s="1566"/>
      <c r="PTC250" s="1566"/>
      <c r="PTD250" s="1566"/>
      <c r="PTE250" s="1566"/>
      <c r="PTF250" s="1566"/>
      <c r="PTG250" s="1566"/>
      <c r="PTH250" s="1566"/>
      <c r="PTI250" s="1566"/>
      <c r="PTJ250" s="1566"/>
      <c r="PTK250" s="1566"/>
      <c r="PTL250" s="1566"/>
      <c r="PTM250" s="1566"/>
      <c r="PTN250" s="1566"/>
      <c r="PTO250" s="1566"/>
      <c r="PTP250" s="1566"/>
      <c r="PTQ250" s="1566"/>
      <c r="PTR250" s="1566"/>
      <c r="PTS250" s="1566"/>
      <c r="PTT250" s="1566"/>
      <c r="PTU250" s="1566"/>
      <c r="PTV250" s="1566"/>
      <c r="PTW250" s="1566"/>
      <c r="PTX250" s="1566"/>
      <c r="PTY250" s="1566"/>
      <c r="PTZ250" s="1566"/>
      <c r="PUA250" s="1566"/>
      <c r="PUB250" s="1566"/>
      <c r="PUC250" s="1566"/>
      <c r="PUD250" s="1566"/>
      <c r="PUE250" s="1566"/>
      <c r="PUF250" s="1566"/>
      <c r="PUG250" s="1566"/>
      <c r="PUH250" s="1566"/>
      <c r="PUI250" s="1566"/>
      <c r="PUJ250" s="1566"/>
      <c r="PUK250" s="1566"/>
      <c r="PUL250" s="1566"/>
      <c r="PUM250" s="1566"/>
      <c r="PUN250" s="1566"/>
      <c r="PUO250" s="1566"/>
      <c r="PUP250" s="1566"/>
      <c r="PUQ250" s="1566"/>
      <c r="PUR250" s="1566"/>
      <c r="PUS250" s="1566"/>
      <c r="PUT250" s="1566"/>
      <c r="PUU250" s="1566"/>
      <c r="PUV250" s="1566"/>
      <c r="PUW250" s="1566"/>
      <c r="PUX250" s="1566"/>
      <c r="PUY250" s="1566"/>
      <c r="PUZ250" s="1566"/>
      <c r="PVA250" s="1566"/>
      <c r="PVB250" s="1566"/>
      <c r="PVC250" s="1566"/>
      <c r="PVD250" s="1566"/>
      <c r="PVE250" s="1566"/>
      <c r="PVF250" s="1566"/>
      <c r="PVG250" s="1566"/>
      <c r="PVH250" s="1566"/>
      <c r="PVI250" s="1566"/>
      <c r="PVJ250" s="1566"/>
      <c r="PVK250" s="1566"/>
      <c r="PVL250" s="1566"/>
      <c r="PVM250" s="1566"/>
      <c r="PVN250" s="1566"/>
      <c r="PVO250" s="1566"/>
      <c r="PVP250" s="1566"/>
      <c r="PVQ250" s="1566"/>
      <c r="PVR250" s="1566"/>
      <c r="PVS250" s="1566"/>
      <c r="PVT250" s="1566"/>
      <c r="PVU250" s="1566"/>
      <c r="PVV250" s="1566"/>
      <c r="PVW250" s="1566"/>
      <c r="PVX250" s="1566"/>
      <c r="PVY250" s="1566"/>
      <c r="PVZ250" s="1566"/>
      <c r="PWA250" s="1566"/>
      <c r="PWB250" s="1566"/>
      <c r="PWC250" s="1566"/>
      <c r="PWD250" s="1566"/>
      <c r="PWE250" s="1566"/>
      <c r="PWF250" s="1566"/>
      <c r="PWG250" s="1566"/>
      <c r="PWH250" s="1566"/>
      <c r="PWI250" s="1566"/>
      <c r="PWJ250" s="1566"/>
      <c r="PWK250" s="1566"/>
      <c r="PWL250" s="1566"/>
      <c r="PWM250" s="1566"/>
      <c r="PWN250" s="1566"/>
      <c r="PWO250" s="1566"/>
      <c r="PWP250" s="1566"/>
      <c r="PWQ250" s="1566"/>
      <c r="PWR250" s="1566"/>
      <c r="PWS250" s="1566"/>
      <c r="PWT250" s="1566"/>
      <c r="PWU250" s="1566"/>
      <c r="PWV250" s="1566"/>
      <c r="PWW250" s="1566"/>
      <c r="PWX250" s="1566"/>
      <c r="PWY250" s="1566"/>
      <c r="PWZ250" s="1566"/>
      <c r="PXA250" s="1566"/>
      <c r="PXB250" s="1566"/>
      <c r="PXC250" s="1566"/>
      <c r="PXD250" s="1566"/>
      <c r="PXE250" s="1566"/>
      <c r="PXF250" s="1566"/>
      <c r="PXG250" s="1566"/>
      <c r="PXH250" s="1566"/>
      <c r="PXI250" s="1566"/>
      <c r="PXJ250" s="1566"/>
      <c r="PXK250" s="1566"/>
      <c r="PXL250" s="1566"/>
      <c r="PXM250" s="1566"/>
      <c r="PXN250" s="1566"/>
      <c r="PXO250" s="1566"/>
      <c r="PXP250" s="1566"/>
      <c r="PXQ250" s="1566"/>
      <c r="PXR250" s="1566"/>
      <c r="PXS250" s="1566"/>
      <c r="PXT250" s="1566"/>
      <c r="PXU250" s="1566"/>
      <c r="PXV250" s="1566"/>
      <c r="PXW250" s="1566"/>
      <c r="PXX250" s="1566"/>
      <c r="PXY250" s="1566"/>
      <c r="PXZ250" s="1566"/>
      <c r="PYA250" s="1566"/>
      <c r="PYB250" s="1566"/>
      <c r="PYC250" s="1566"/>
      <c r="PYD250" s="1566"/>
      <c r="PYE250" s="1566"/>
      <c r="PYF250" s="1566"/>
      <c r="PYG250" s="1566"/>
      <c r="PYH250" s="1566"/>
      <c r="PYI250" s="1566"/>
      <c r="PYJ250" s="1566"/>
      <c r="PYK250" s="1566"/>
      <c r="PYL250" s="1566"/>
      <c r="PYM250" s="1566"/>
      <c r="PYN250" s="1566"/>
      <c r="PYO250" s="1566"/>
      <c r="PYP250" s="1566"/>
      <c r="PYQ250" s="1566"/>
      <c r="PYR250" s="1566"/>
      <c r="PYS250" s="1566"/>
      <c r="PYT250" s="1566"/>
      <c r="PYU250" s="1566"/>
      <c r="PYV250" s="1566"/>
      <c r="PYW250" s="1566"/>
      <c r="PYX250" s="1566"/>
      <c r="PYY250" s="1566"/>
      <c r="PYZ250" s="1566"/>
      <c r="PZA250" s="1566"/>
      <c r="PZB250" s="1566"/>
      <c r="PZC250" s="1566"/>
      <c r="PZD250" s="1566"/>
      <c r="PZE250" s="1566"/>
      <c r="PZF250" s="1566"/>
      <c r="PZG250" s="1566"/>
      <c r="PZH250" s="1566"/>
      <c r="PZI250" s="1566"/>
      <c r="PZJ250" s="1566"/>
      <c r="PZK250" s="1566"/>
      <c r="PZL250" s="1566"/>
      <c r="PZM250" s="1566"/>
      <c r="PZN250" s="1566"/>
      <c r="PZO250" s="1566"/>
      <c r="PZP250" s="1566"/>
      <c r="PZQ250" s="1566"/>
      <c r="PZR250" s="1566"/>
      <c r="PZS250" s="1566"/>
      <c r="PZT250" s="1566"/>
      <c r="PZU250" s="1566"/>
      <c r="PZV250" s="1566"/>
      <c r="PZW250" s="1566"/>
      <c r="PZX250" s="1566"/>
      <c r="PZY250" s="1566"/>
      <c r="PZZ250" s="1566"/>
      <c r="QAA250" s="1566"/>
      <c r="QAB250" s="1566"/>
      <c r="QAC250" s="1566"/>
      <c r="QAD250" s="1566"/>
      <c r="QAE250" s="1566"/>
      <c r="QAF250" s="1566"/>
      <c r="QAG250" s="1566"/>
      <c r="QAH250" s="1566"/>
      <c r="QAI250" s="1566"/>
      <c r="QAJ250" s="1566"/>
      <c r="QAK250" s="1566"/>
      <c r="QAL250" s="1566"/>
      <c r="QAM250" s="1566"/>
      <c r="QAN250" s="1566"/>
      <c r="QAO250" s="1566"/>
      <c r="QAP250" s="1566"/>
      <c r="QAQ250" s="1566"/>
      <c r="QAR250" s="1566"/>
      <c r="QAS250" s="1566"/>
      <c r="QAT250" s="1566"/>
      <c r="QAU250" s="1566"/>
      <c r="QAV250" s="1566"/>
      <c r="QAW250" s="1566"/>
      <c r="QAX250" s="1566"/>
      <c r="QAY250" s="1566"/>
      <c r="QAZ250" s="1566"/>
      <c r="QBA250" s="1566"/>
      <c r="QBB250" s="1566"/>
      <c r="QBC250" s="1566"/>
      <c r="QBD250" s="1566"/>
      <c r="QBE250" s="1566"/>
      <c r="QBF250" s="1566"/>
      <c r="QBG250" s="1566"/>
      <c r="QBH250" s="1566"/>
      <c r="QBI250" s="1566"/>
      <c r="QBJ250" s="1566"/>
      <c r="QBK250" s="1566"/>
      <c r="QBL250" s="1566"/>
      <c r="QBM250" s="1566"/>
      <c r="QBN250" s="1566"/>
      <c r="QBO250" s="1566"/>
      <c r="QBP250" s="1566"/>
      <c r="QBQ250" s="1566"/>
      <c r="QBR250" s="1566"/>
      <c r="QBS250" s="1566"/>
      <c r="QBT250" s="1566"/>
      <c r="QBU250" s="1566"/>
      <c r="QBV250" s="1566"/>
      <c r="QBW250" s="1566"/>
      <c r="QBX250" s="1566"/>
      <c r="QBY250" s="1566"/>
      <c r="QBZ250" s="1566"/>
      <c r="QCA250" s="1566"/>
      <c r="QCB250" s="1566"/>
      <c r="QCC250" s="1566"/>
      <c r="QCD250" s="1566"/>
      <c r="QCE250" s="1566"/>
      <c r="QCF250" s="1566"/>
      <c r="QCG250" s="1566"/>
      <c r="QCH250" s="1566"/>
      <c r="QCI250" s="1566"/>
      <c r="QCJ250" s="1566"/>
      <c r="QCK250" s="1566"/>
      <c r="QCL250" s="1566"/>
      <c r="QCM250" s="1566"/>
      <c r="QCN250" s="1566"/>
      <c r="QCO250" s="1566"/>
      <c r="QCP250" s="1566"/>
      <c r="QCQ250" s="1566"/>
      <c r="QCR250" s="1566"/>
      <c r="QCS250" s="1566"/>
      <c r="QCT250" s="1566"/>
      <c r="QCU250" s="1566"/>
      <c r="QCV250" s="1566"/>
      <c r="QCW250" s="1566"/>
      <c r="QCX250" s="1566"/>
      <c r="QCY250" s="1566"/>
      <c r="QCZ250" s="1566"/>
      <c r="QDA250" s="1566"/>
      <c r="QDB250" s="1566"/>
      <c r="QDC250" s="1566"/>
      <c r="QDD250" s="1566"/>
      <c r="QDE250" s="1566"/>
      <c r="QDF250" s="1566"/>
      <c r="QDG250" s="1566"/>
      <c r="QDH250" s="1566"/>
      <c r="QDI250" s="1566"/>
      <c r="QDJ250" s="1566"/>
      <c r="QDK250" s="1566"/>
      <c r="QDL250" s="1566"/>
      <c r="QDM250" s="1566"/>
      <c r="QDN250" s="1566"/>
      <c r="QDO250" s="1566"/>
      <c r="QDP250" s="1566"/>
      <c r="QDQ250" s="1566"/>
      <c r="QDR250" s="1566"/>
      <c r="QDS250" s="1566"/>
      <c r="QDT250" s="1566"/>
      <c r="QDU250" s="1566"/>
      <c r="QDV250" s="1566"/>
      <c r="QDW250" s="1566"/>
      <c r="QDX250" s="1566"/>
      <c r="QDY250" s="1566"/>
      <c r="QDZ250" s="1566"/>
      <c r="QEA250" s="1566"/>
      <c r="QEB250" s="1566"/>
      <c r="QEC250" s="1566"/>
      <c r="QED250" s="1566"/>
      <c r="QEE250" s="1566"/>
      <c r="QEF250" s="1566"/>
      <c r="QEG250" s="1566"/>
      <c r="QEH250" s="1566"/>
      <c r="QEI250" s="1566"/>
      <c r="QEJ250" s="1566"/>
      <c r="QEK250" s="1566"/>
      <c r="QEL250" s="1566"/>
      <c r="QEM250" s="1566"/>
      <c r="QEN250" s="1566"/>
      <c r="QEO250" s="1566"/>
      <c r="QEP250" s="1566"/>
      <c r="QEQ250" s="1566"/>
      <c r="QER250" s="1566"/>
      <c r="QES250" s="1566"/>
      <c r="QET250" s="1566"/>
      <c r="QEU250" s="1566"/>
      <c r="QEV250" s="1566"/>
      <c r="QEW250" s="1566"/>
      <c r="QEX250" s="1566"/>
      <c r="QEY250" s="1566"/>
      <c r="QEZ250" s="1566"/>
      <c r="QFA250" s="1566"/>
      <c r="QFB250" s="1566"/>
      <c r="QFC250" s="1566"/>
      <c r="QFD250" s="1566"/>
      <c r="QFE250" s="1566"/>
      <c r="QFF250" s="1566"/>
      <c r="QFG250" s="1566"/>
      <c r="QFH250" s="1566"/>
      <c r="QFI250" s="1566"/>
      <c r="QFJ250" s="1566"/>
      <c r="QFK250" s="1566"/>
      <c r="QFL250" s="1566"/>
      <c r="QFM250" s="1566"/>
      <c r="QFN250" s="1566"/>
      <c r="QFO250" s="1566"/>
      <c r="QFP250" s="1566"/>
      <c r="QFQ250" s="1566"/>
      <c r="QFR250" s="1566"/>
      <c r="QFS250" s="1566"/>
      <c r="QFT250" s="1566"/>
      <c r="QFU250" s="1566"/>
      <c r="QFV250" s="1566"/>
      <c r="QFW250" s="1566"/>
      <c r="QFX250" s="1566"/>
      <c r="QFY250" s="1566"/>
      <c r="QFZ250" s="1566"/>
      <c r="QGA250" s="1566"/>
      <c r="QGB250" s="1566"/>
      <c r="QGC250" s="1566"/>
      <c r="QGD250" s="1566"/>
      <c r="QGE250" s="1566"/>
      <c r="QGF250" s="1566"/>
      <c r="QGG250" s="1566"/>
      <c r="QGH250" s="1566"/>
      <c r="QGI250" s="1566"/>
      <c r="QGJ250" s="1566"/>
      <c r="QGK250" s="1566"/>
      <c r="QGL250" s="1566"/>
      <c r="QGM250" s="1566"/>
      <c r="QGN250" s="1566"/>
      <c r="QGO250" s="1566"/>
      <c r="QGP250" s="1566"/>
      <c r="QGQ250" s="1566"/>
      <c r="QGR250" s="1566"/>
      <c r="QGS250" s="1566"/>
      <c r="QGT250" s="1566"/>
      <c r="QGU250" s="1566"/>
      <c r="QGV250" s="1566"/>
      <c r="QGW250" s="1566"/>
      <c r="QGX250" s="1566"/>
      <c r="QGY250" s="1566"/>
      <c r="QGZ250" s="1566"/>
      <c r="QHA250" s="1566"/>
      <c r="QHB250" s="1566"/>
      <c r="QHC250" s="1566"/>
      <c r="QHD250" s="1566"/>
      <c r="QHE250" s="1566"/>
      <c r="QHF250" s="1566"/>
      <c r="QHG250" s="1566"/>
      <c r="QHH250" s="1566"/>
      <c r="QHI250" s="1566"/>
      <c r="QHJ250" s="1566"/>
      <c r="QHK250" s="1566"/>
      <c r="QHL250" s="1566"/>
      <c r="QHM250" s="1566"/>
      <c r="QHN250" s="1566"/>
      <c r="QHO250" s="1566"/>
      <c r="QHP250" s="1566"/>
      <c r="QHQ250" s="1566"/>
      <c r="QHR250" s="1566"/>
      <c r="QHS250" s="1566"/>
      <c r="QHT250" s="1566"/>
      <c r="QHU250" s="1566"/>
      <c r="QHV250" s="1566"/>
      <c r="QHW250" s="1566"/>
      <c r="QHX250" s="1566"/>
      <c r="QHY250" s="1566"/>
      <c r="QHZ250" s="1566"/>
      <c r="QIA250" s="1566"/>
      <c r="QIB250" s="1566"/>
      <c r="QIC250" s="1566"/>
      <c r="QID250" s="1566"/>
      <c r="QIE250" s="1566"/>
      <c r="QIF250" s="1566"/>
      <c r="QIG250" s="1566"/>
      <c r="QIH250" s="1566"/>
      <c r="QII250" s="1566"/>
      <c r="QIJ250" s="1566"/>
      <c r="QIK250" s="1566"/>
      <c r="QIL250" s="1566"/>
      <c r="QIM250" s="1566"/>
      <c r="QIN250" s="1566"/>
      <c r="QIO250" s="1566"/>
      <c r="QIP250" s="1566"/>
      <c r="QIQ250" s="1566"/>
      <c r="QIR250" s="1566"/>
      <c r="QIS250" s="1566"/>
      <c r="QIT250" s="1566"/>
      <c r="QIU250" s="1566"/>
      <c r="QIV250" s="1566"/>
      <c r="QIW250" s="1566"/>
      <c r="QIX250" s="1566"/>
      <c r="QIY250" s="1566"/>
      <c r="QIZ250" s="1566"/>
      <c r="QJA250" s="1566"/>
      <c r="QJB250" s="1566"/>
      <c r="QJC250" s="1566"/>
      <c r="QJD250" s="1566"/>
      <c r="QJE250" s="1566"/>
      <c r="QJF250" s="1566"/>
      <c r="QJG250" s="1566"/>
      <c r="QJH250" s="1566"/>
      <c r="QJI250" s="1566"/>
      <c r="QJJ250" s="1566"/>
      <c r="QJK250" s="1566"/>
      <c r="QJL250" s="1566"/>
      <c r="QJM250" s="1566"/>
      <c r="QJN250" s="1566"/>
      <c r="QJO250" s="1566"/>
      <c r="QJP250" s="1566"/>
      <c r="QJQ250" s="1566"/>
      <c r="QJR250" s="1566"/>
      <c r="QJS250" s="1566"/>
      <c r="QJT250" s="1566"/>
      <c r="QJU250" s="1566"/>
      <c r="QJV250" s="1566"/>
      <c r="QJW250" s="1566"/>
      <c r="QJX250" s="1566"/>
      <c r="QJY250" s="1566"/>
      <c r="QJZ250" s="1566"/>
      <c r="QKA250" s="1566"/>
      <c r="QKB250" s="1566"/>
      <c r="QKC250" s="1566"/>
      <c r="QKD250" s="1566"/>
      <c r="QKE250" s="1566"/>
      <c r="QKF250" s="1566"/>
      <c r="QKG250" s="1566"/>
      <c r="QKH250" s="1566"/>
      <c r="QKI250" s="1566"/>
      <c r="QKJ250" s="1566"/>
      <c r="QKK250" s="1566"/>
      <c r="QKL250" s="1566"/>
      <c r="QKM250" s="1566"/>
      <c r="QKN250" s="1566"/>
      <c r="QKO250" s="1566"/>
      <c r="QKP250" s="1566"/>
      <c r="QKQ250" s="1566"/>
      <c r="QKR250" s="1566"/>
      <c r="QKS250" s="1566"/>
      <c r="QKT250" s="1566"/>
      <c r="QKU250" s="1566"/>
      <c r="QKV250" s="1566"/>
      <c r="QKW250" s="1566"/>
      <c r="QKX250" s="1566"/>
      <c r="QKY250" s="1566"/>
      <c r="QKZ250" s="1566"/>
      <c r="QLA250" s="1566"/>
      <c r="QLB250" s="1566"/>
      <c r="QLC250" s="1566"/>
      <c r="QLD250" s="1566"/>
      <c r="QLE250" s="1566"/>
      <c r="QLF250" s="1566"/>
      <c r="QLG250" s="1566"/>
      <c r="QLH250" s="1566"/>
      <c r="QLI250" s="1566"/>
      <c r="QLJ250" s="1566"/>
      <c r="QLK250" s="1566"/>
      <c r="QLL250" s="1566"/>
      <c r="QLM250" s="1566"/>
      <c r="QLN250" s="1566"/>
      <c r="QLO250" s="1566"/>
      <c r="QLP250" s="1566"/>
      <c r="QLQ250" s="1566"/>
      <c r="QLR250" s="1566"/>
      <c r="QLS250" s="1566"/>
      <c r="QLT250" s="1566"/>
      <c r="QLU250" s="1566"/>
      <c r="QLV250" s="1566"/>
      <c r="QLW250" s="1566"/>
      <c r="QLX250" s="1566"/>
      <c r="QLY250" s="1566"/>
      <c r="QLZ250" s="1566"/>
      <c r="QMA250" s="1566"/>
      <c r="QMB250" s="1566"/>
      <c r="QMC250" s="1566"/>
      <c r="QMD250" s="1566"/>
      <c r="QME250" s="1566"/>
      <c r="QMF250" s="1566"/>
      <c r="QMG250" s="1566"/>
      <c r="QMH250" s="1566"/>
      <c r="QMI250" s="1566"/>
      <c r="QMJ250" s="1566"/>
      <c r="QMK250" s="1566"/>
      <c r="QML250" s="1566"/>
      <c r="QMM250" s="1566"/>
      <c r="QMN250" s="1566"/>
      <c r="QMO250" s="1566"/>
      <c r="QMP250" s="1566"/>
      <c r="QMQ250" s="1566"/>
      <c r="QMR250" s="1566"/>
      <c r="QMS250" s="1566"/>
      <c r="QMT250" s="1566"/>
      <c r="QMU250" s="1566"/>
      <c r="QMV250" s="1566"/>
      <c r="QMW250" s="1566"/>
      <c r="QMX250" s="1566"/>
      <c r="QMY250" s="1566"/>
      <c r="QMZ250" s="1566"/>
      <c r="QNA250" s="1566"/>
      <c r="QNB250" s="1566"/>
      <c r="QNC250" s="1566"/>
      <c r="QND250" s="1566"/>
      <c r="QNE250" s="1566"/>
      <c r="QNF250" s="1566"/>
      <c r="QNG250" s="1566"/>
      <c r="QNH250" s="1566"/>
      <c r="QNI250" s="1566"/>
      <c r="QNJ250" s="1566"/>
      <c r="QNK250" s="1566"/>
      <c r="QNL250" s="1566"/>
      <c r="QNM250" s="1566"/>
      <c r="QNN250" s="1566"/>
      <c r="QNO250" s="1566"/>
      <c r="QNP250" s="1566"/>
      <c r="QNQ250" s="1566"/>
      <c r="QNR250" s="1566"/>
      <c r="QNS250" s="1566"/>
      <c r="QNT250" s="1566"/>
      <c r="QNU250" s="1566"/>
      <c r="QNV250" s="1566"/>
      <c r="QNW250" s="1566"/>
      <c r="QNX250" s="1566"/>
      <c r="QNY250" s="1566"/>
      <c r="QNZ250" s="1566"/>
      <c r="QOA250" s="1566"/>
      <c r="QOB250" s="1566"/>
      <c r="QOC250" s="1566"/>
      <c r="QOD250" s="1566"/>
      <c r="QOE250" s="1566"/>
      <c r="QOF250" s="1566"/>
      <c r="QOG250" s="1566"/>
      <c r="QOH250" s="1566"/>
      <c r="QOI250" s="1566"/>
      <c r="QOJ250" s="1566"/>
      <c r="QOK250" s="1566"/>
      <c r="QOL250" s="1566"/>
      <c r="QOM250" s="1566"/>
      <c r="QON250" s="1566"/>
      <c r="QOO250" s="1566"/>
      <c r="QOP250" s="1566"/>
      <c r="QOQ250" s="1566"/>
      <c r="QOR250" s="1566"/>
      <c r="QOS250" s="1566"/>
      <c r="QOT250" s="1566"/>
      <c r="QOU250" s="1566"/>
      <c r="QOV250" s="1566"/>
      <c r="QOW250" s="1566"/>
      <c r="QOX250" s="1566"/>
      <c r="QOY250" s="1566"/>
      <c r="QOZ250" s="1566"/>
      <c r="QPA250" s="1566"/>
      <c r="QPB250" s="1566"/>
      <c r="QPC250" s="1566"/>
      <c r="QPD250" s="1566"/>
      <c r="QPE250" s="1566"/>
      <c r="QPF250" s="1566"/>
      <c r="QPG250" s="1566"/>
      <c r="QPH250" s="1566"/>
      <c r="QPI250" s="1566"/>
      <c r="QPJ250" s="1566"/>
      <c r="QPK250" s="1566"/>
      <c r="QPL250" s="1566"/>
      <c r="QPM250" s="1566"/>
      <c r="QPN250" s="1566"/>
      <c r="QPO250" s="1566"/>
      <c r="QPP250" s="1566"/>
      <c r="QPQ250" s="1566"/>
      <c r="QPR250" s="1566"/>
      <c r="QPS250" s="1566"/>
      <c r="QPT250" s="1566"/>
      <c r="QPU250" s="1566"/>
      <c r="QPV250" s="1566"/>
      <c r="QPW250" s="1566"/>
      <c r="QPX250" s="1566"/>
      <c r="QPY250" s="1566"/>
      <c r="QPZ250" s="1566"/>
      <c r="QQA250" s="1566"/>
      <c r="QQB250" s="1566"/>
      <c r="QQC250" s="1566"/>
      <c r="QQD250" s="1566"/>
      <c r="QQE250" s="1566"/>
      <c r="QQF250" s="1566"/>
      <c r="QQG250" s="1566"/>
      <c r="QQH250" s="1566"/>
      <c r="QQI250" s="1566"/>
      <c r="QQJ250" s="1566"/>
      <c r="QQK250" s="1566"/>
      <c r="QQL250" s="1566"/>
      <c r="QQM250" s="1566"/>
      <c r="QQN250" s="1566"/>
      <c r="QQO250" s="1566"/>
      <c r="QQP250" s="1566"/>
      <c r="QQQ250" s="1566"/>
      <c r="QQR250" s="1566"/>
      <c r="QQS250" s="1566"/>
      <c r="QQT250" s="1566"/>
      <c r="QQU250" s="1566"/>
      <c r="QQV250" s="1566"/>
      <c r="QQW250" s="1566"/>
      <c r="QQX250" s="1566"/>
      <c r="QQY250" s="1566"/>
      <c r="QQZ250" s="1566"/>
      <c r="QRA250" s="1566"/>
      <c r="QRB250" s="1566"/>
      <c r="QRC250" s="1566"/>
      <c r="QRD250" s="1566"/>
      <c r="QRE250" s="1566"/>
      <c r="QRF250" s="1566"/>
      <c r="QRG250" s="1566"/>
      <c r="QRH250" s="1566"/>
      <c r="QRI250" s="1566"/>
      <c r="QRJ250" s="1566"/>
      <c r="QRK250" s="1566"/>
      <c r="QRL250" s="1566"/>
      <c r="QRM250" s="1566"/>
      <c r="QRN250" s="1566"/>
      <c r="QRO250" s="1566"/>
      <c r="QRP250" s="1566"/>
      <c r="QRQ250" s="1566"/>
      <c r="QRR250" s="1566"/>
      <c r="QRS250" s="1566"/>
      <c r="QRT250" s="1566"/>
      <c r="QRU250" s="1566"/>
      <c r="QRV250" s="1566"/>
      <c r="QRW250" s="1566"/>
      <c r="QRX250" s="1566"/>
      <c r="QRY250" s="1566"/>
      <c r="QRZ250" s="1566"/>
      <c r="QSA250" s="1566"/>
      <c r="QSB250" s="1566"/>
      <c r="QSC250" s="1566"/>
      <c r="QSD250" s="1566"/>
      <c r="QSE250" s="1566"/>
      <c r="QSF250" s="1566"/>
      <c r="QSG250" s="1566"/>
      <c r="QSH250" s="1566"/>
      <c r="QSI250" s="1566"/>
      <c r="QSJ250" s="1566"/>
      <c r="QSK250" s="1566"/>
      <c r="QSL250" s="1566"/>
      <c r="QSM250" s="1566"/>
      <c r="QSN250" s="1566"/>
      <c r="QSO250" s="1566"/>
      <c r="QSP250" s="1566"/>
      <c r="QSQ250" s="1566"/>
      <c r="QSR250" s="1566"/>
      <c r="QSS250" s="1566"/>
      <c r="QST250" s="1566"/>
      <c r="QSU250" s="1566"/>
      <c r="QSV250" s="1566"/>
      <c r="QSW250" s="1566"/>
      <c r="QSX250" s="1566"/>
      <c r="QSY250" s="1566"/>
      <c r="QSZ250" s="1566"/>
      <c r="QTA250" s="1566"/>
      <c r="QTB250" s="1566"/>
      <c r="QTC250" s="1566"/>
      <c r="QTD250" s="1566"/>
      <c r="QTE250" s="1566"/>
      <c r="QTF250" s="1566"/>
      <c r="QTG250" s="1566"/>
      <c r="QTH250" s="1566"/>
      <c r="QTI250" s="1566"/>
      <c r="QTJ250" s="1566"/>
      <c r="QTK250" s="1566"/>
      <c r="QTL250" s="1566"/>
      <c r="QTM250" s="1566"/>
      <c r="QTN250" s="1566"/>
      <c r="QTO250" s="1566"/>
      <c r="QTP250" s="1566"/>
      <c r="QTQ250" s="1566"/>
      <c r="QTR250" s="1566"/>
      <c r="QTS250" s="1566"/>
      <c r="QTT250" s="1566"/>
      <c r="QTU250" s="1566"/>
      <c r="QTV250" s="1566"/>
      <c r="QTW250" s="1566"/>
      <c r="QTX250" s="1566"/>
      <c r="QTY250" s="1566"/>
      <c r="QTZ250" s="1566"/>
      <c r="QUA250" s="1566"/>
      <c r="QUB250" s="1566"/>
      <c r="QUC250" s="1566"/>
      <c r="QUD250" s="1566"/>
      <c r="QUE250" s="1566"/>
      <c r="QUF250" s="1566"/>
      <c r="QUG250" s="1566"/>
      <c r="QUH250" s="1566"/>
      <c r="QUI250" s="1566"/>
      <c r="QUJ250" s="1566"/>
      <c r="QUK250" s="1566"/>
      <c r="QUL250" s="1566"/>
      <c r="QUM250" s="1566"/>
      <c r="QUN250" s="1566"/>
      <c r="QUO250" s="1566"/>
      <c r="QUP250" s="1566"/>
      <c r="QUQ250" s="1566"/>
      <c r="QUR250" s="1566"/>
      <c r="QUS250" s="1566"/>
      <c r="QUT250" s="1566"/>
      <c r="QUU250" s="1566"/>
      <c r="QUV250" s="1566"/>
      <c r="QUW250" s="1566"/>
      <c r="QUX250" s="1566"/>
      <c r="QUY250" s="1566"/>
      <c r="QUZ250" s="1566"/>
      <c r="QVA250" s="1566"/>
      <c r="QVB250" s="1566"/>
      <c r="QVC250" s="1566"/>
      <c r="QVD250" s="1566"/>
      <c r="QVE250" s="1566"/>
      <c r="QVF250" s="1566"/>
      <c r="QVG250" s="1566"/>
      <c r="QVH250" s="1566"/>
      <c r="QVI250" s="1566"/>
      <c r="QVJ250" s="1566"/>
      <c r="QVK250" s="1566"/>
      <c r="QVL250" s="1566"/>
      <c r="QVM250" s="1566"/>
      <c r="QVN250" s="1566"/>
      <c r="QVO250" s="1566"/>
      <c r="QVP250" s="1566"/>
      <c r="QVQ250" s="1566"/>
      <c r="QVR250" s="1566"/>
      <c r="QVS250" s="1566"/>
      <c r="QVT250" s="1566"/>
      <c r="QVU250" s="1566"/>
      <c r="QVV250" s="1566"/>
      <c r="QVW250" s="1566"/>
      <c r="QVX250" s="1566"/>
      <c r="QVY250" s="1566"/>
      <c r="QVZ250" s="1566"/>
      <c r="QWA250" s="1566"/>
      <c r="QWB250" s="1566"/>
      <c r="QWC250" s="1566"/>
      <c r="QWD250" s="1566"/>
      <c r="QWE250" s="1566"/>
      <c r="QWF250" s="1566"/>
      <c r="QWG250" s="1566"/>
      <c r="QWH250" s="1566"/>
      <c r="QWI250" s="1566"/>
      <c r="QWJ250" s="1566"/>
      <c r="QWK250" s="1566"/>
      <c r="QWL250" s="1566"/>
      <c r="QWM250" s="1566"/>
      <c r="QWN250" s="1566"/>
      <c r="QWO250" s="1566"/>
      <c r="QWP250" s="1566"/>
      <c r="QWQ250" s="1566"/>
      <c r="QWR250" s="1566"/>
      <c r="QWS250" s="1566"/>
      <c r="QWT250" s="1566"/>
      <c r="QWU250" s="1566"/>
      <c r="QWV250" s="1566"/>
      <c r="QWW250" s="1566"/>
      <c r="QWX250" s="1566"/>
      <c r="QWY250" s="1566"/>
      <c r="QWZ250" s="1566"/>
      <c r="QXA250" s="1566"/>
      <c r="QXB250" s="1566"/>
      <c r="QXC250" s="1566"/>
      <c r="QXD250" s="1566"/>
      <c r="QXE250" s="1566"/>
      <c r="QXF250" s="1566"/>
      <c r="QXG250" s="1566"/>
      <c r="QXH250" s="1566"/>
      <c r="QXI250" s="1566"/>
      <c r="QXJ250" s="1566"/>
      <c r="QXK250" s="1566"/>
      <c r="QXL250" s="1566"/>
      <c r="QXM250" s="1566"/>
      <c r="QXN250" s="1566"/>
      <c r="QXO250" s="1566"/>
      <c r="QXP250" s="1566"/>
      <c r="QXQ250" s="1566"/>
      <c r="QXR250" s="1566"/>
      <c r="QXS250" s="1566"/>
      <c r="QXT250" s="1566"/>
      <c r="QXU250" s="1566"/>
      <c r="QXV250" s="1566"/>
      <c r="QXW250" s="1566"/>
      <c r="QXX250" s="1566"/>
      <c r="QXY250" s="1566"/>
      <c r="QXZ250" s="1566"/>
      <c r="QYA250" s="1566"/>
      <c r="QYB250" s="1566"/>
      <c r="QYC250" s="1566"/>
      <c r="QYD250" s="1566"/>
      <c r="QYE250" s="1566"/>
      <c r="QYF250" s="1566"/>
      <c r="QYG250" s="1566"/>
      <c r="QYH250" s="1566"/>
      <c r="QYI250" s="1566"/>
      <c r="QYJ250" s="1566"/>
      <c r="QYK250" s="1566"/>
      <c r="QYL250" s="1566"/>
      <c r="QYM250" s="1566"/>
      <c r="QYN250" s="1566"/>
      <c r="QYO250" s="1566"/>
      <c r="QYP250" s="1566"/>
      <c r="QYQ250" s="1566"/>
      <c r="QYR250" s="1566"/>
      <c r="QYS250" s="1566"/>
      <c r="QYT250" s="1566"/>
      <c r="QYU250" s="1566"/>
      <c r="QYV250" s="1566"/>
      <c r="QYW250" s="1566"/>
      <c r="QYX250" s="1566"/>
      <c r="QYY250" s="1566"/>
      <c r="QYZ250" s="1566"/>
      <c r="QZA250" s="1566"/>
      <c r="QZB250" s="1566"/>
      <c r="QZC250" s="1566"/>
      <c r="QZD250" s="1566"/>
      <c r="QZE250" s="1566"/>
      <c r="QZF250" s="1566"/>
      <c r="QZG250" s="1566"/>
      <c r="QZH250" s="1566"/>
      <c r="QZI250" s="1566"/>
      <c r="QZJ250" s="1566"/>
      <c r="QZK250" s="1566"/>
      <c r="QZL250" s="1566"/>
      <c r="QZM250" s="1566"/>
      <c r="QZN250" s="1566"/>
      <c r="QZO250" s="1566"/>
      <c r="QZP250" s="1566"/>
      <c r="QZQ250" s="1566"/>
      <c r="QZR250" s="1566"/>
      <c r="QZS250" s="1566"/>
      <c r="QZT250" s="1566"/>
      <c r="QZU250" s="1566"/>
      <c r="QZV250" s="1566"/>
      <c r="QZW250" s="1566"/>
      <c r="QZX250" s="1566"/>
      <c r="QZY250" s="1566"/>
      <c r="QZZ250" s="1566"/>
      <c r="RAA250" s="1566"/>
      <c r="RAB250" s="1566"/>
      <c r="RAC250" s="1566"/>
      <c r="RAD250" s="1566"/>
      <c r="RAE250" s="1566"/>
      <c r="RAF250" s="1566"/>
      <c r="RAG250" s="1566"/>
      <c r="RAH250" s="1566"/>
      <c r="RAI250" s="1566"/>
      <c r="RAJ250" s="1566"/>
      <c r="RAK250" s="1566"/>
      <c r="RAL250" s="1566"/>
      <c r="RAM250" s="1566"/>
      <c r="RAN250" s="1566"/>
      <c r="RAO250" s="1566"/>
      <c r="RAP250" s="1566"/>
      <c r="RAQ250" s="1566"/>
      <c r="RAR250" s="1566"/>
      <c r="RAS250" s="1566"/>
      <c r="RAT250" s="1566"/>
      <c r="RAU250" s="1566"/>
      <c r="RAV250" s="1566"/>
      <c r="RAW250" s="1566"/>
      <c r="RAX250" s="1566"/>
      <c r="RAY250" s="1566"/>
      <c r="RAZ250" s="1566"/>
      <c r="RBA250" s="1566"/>
      <c r="RBB250" s="1566"/>
      <c r="RBC250" s="1566"/>
      <c r="RBD250" s="1566"/>
      <c r="RBE250" s="1566"/>
      <c r="RBF250" s="1566"/>
      <c r="RBG250" s="1566"/>
      <c r="RBH250" s="1566"/>
      <c r="RBI250" s="1566"/>
      <c r="RBJ250" s="1566"/>
      <c r="RBK250" s="1566"/>
      <c r="RBL250" s="1566"/>
      <c r="RBM250" s="1566"/>
      <c r="RBN250" s="1566"/>
      <c r="RBO250" s="1566"/>
      <c r="RBP250" s="1566"/>
      <c r="RBQ250" s="1566"/>
      <c r="RBR250" s="1566"/>
      <c r="RBS250" s="1566"/>
      <c r="RBT250" s="1566"/>
      <c r="RBU250" s="1566"/>
      <c r="RBV250" s="1566"/>
      <c r="RBW250" s="1566"/>
      <c r="RBX250" s="1566"/>
      <c r="RBY250" s="1566"/>
      <c r="RBZ250" s="1566"/>
      <c r="RCA250" s="1566"/>
      <c r="RCB250" s="1566"/>
      <c r="RCC250" s="1566"/>
      <c r="RCD250" s="1566"/>
      <c r="RCE250" s="1566"/>
      <c r="RCF250" s="1566"/>
      <c r="RCG250" s="1566"/>
      <c r="RCH250" s="1566"/>
      <c r="RCI250" s="1566"/>
      <c r="RCJ250" s="1566"/>
      <c r="RCK250" s="1566"/>
      <c r="RCL250" s="1566"/>
      <c r="RCM250" s="1566"/>
      <c r="RCN250" s="1566"/>
      <c r="RCO250" s="1566"/>
      <c r="RCP250" s="1566"/>
      <c r="RCQ250" s="1566"/>
      <c r="RCR250" s="1566"/>
      <c r="RCS250" s="1566"/>
      <c r="RCT250" s="1566"/>
      <c r="RCU250" s="1566"/>
      <c r="RCV250" s="1566"/>
      <c r="RCW250" s="1566"/>
      <c r="RCX250" s="1566"/>
      <c r="RCY250" s="1566"/>
      <c r="RCZ250" s="1566"/>
      <c r="RDA250" s="1566"/>
      <c r="RDB250" s="1566"/>
      <c r="RDC250" s="1566"/>
      <c r="RDD250" s="1566"/>
      <c r="RDE250" s="1566"/>
      <c r="RDF250" s="1566"/>
      <c r="RDG250" s="1566"/>
      <c r="RDH250" s="1566"/>
      <c r="RDI250" s="1566"/>
      <c r="RDJ250" s="1566"/>
      <c r="RDK250" s="1566"/>
      <c r="RDL250" s="1566"/>
      <c r="RDM250" s="1566"/>
      <c r="RDN250" s="1566"/>
      <c r="RDO250" s="1566"/>
      <c r="RDP250" s="1566"/>
      <c r="RDQ250" s="1566"/>
      <c r="RDR250" s="1566"/>
      <c r="RDS250" s="1566"/>
      <c r="RDT250" s="1566"/>
      <c r="RDU250" s="1566"/>
      <c r="RDV250" s="1566"/>
      <c r="RDW250" s="1566"/>
      <c r="RDX250" s="1566"/>
      <c r="RDY250" s="1566"/>
      <c r="RDZ250" s="1566"/>
      <c r="REA250" s="1566"/>
      <c r="REB250" s="1566"/>
      <c r="REC250" s="1566"/>
      <c r="RED250" s="1566"/>
      <c r="REE250" s="1566"/>
      <c r="REF250" s="1566"/>
      <c r="REG250" s="1566"/>
      <c r="REH250" s="1566"/>
      <c r="REI250" s="1566"/>
      <c r="REJ250" s="1566"/>
      <c r="REK250" s="1566"/>
      <c r="REL250" s="1566"/>
      <c r="REM250" s="1566"/>
      <c r="REN250" s="1566"/>
      <c r="REO250" s="1566"/>
      <c r="REP250" s="1566"/>
      <c r="REQ250" s="1566"/>
      <c r="RER250" s="1566"/>
      <c r="RES250" s="1566"/>
      <c r="RET250" s="1566"/>
      <c r="REU250" s="1566"/>
      <c r="REV250" s="1566"/>
      <c r="REW250" s="1566"/>
      <c r="REX250" s="1566"/>
      <c r="REY250" s="1566"/>
      <c r="REZ250" s="1566"/>
      <c r="RFA250" s="1566"/>
      <c r="RFB250" s="1566"/>
      <c r="RFC250" s="1566"/>
      <c r="RFD250" s="1566"/>
      <c r="RFE250" s="1566"/>
      <c r="RFF250" s="1566"/>
      <c r="RFG250" s="1566"/>
      <c r="RFH250" s="1566"/>
      <c r="RFI250" s="1566"/>
      <c r="RFJ250" s="1566"/>
      <c r="RFK250" s="1566"/>
      <c r="RFL250" s="1566"/>
      <c r="RFM250" s="1566"/>
      <c r="RFN250" s="1566"/>
      <c r="RFO250" s="1566"/>
      <c r="RFP250" s="1566"/>
      <c r="RFQ250" s="1566"/>
      <c r="RFR250" s="1566"/>
      <c r="RFS250" s="1566"/>
      <c r="RFT250" s="1566"/>
      <c r="RFU250" s="1566"/>
      <c r="RFV250" s="1566"/>
      <c r="RFW250" s="1566"/>
      <c r="RFX250" s="1566"/>
      <c r="RFY250" s="1566"/>
      <c r="RFZ250" s="1566"/>
      <c r="RGA250" s="1566"/>
      <c r="RGB250" s="1566"/>
      <c r="RGC250" s="1566"/>
      <c r="RGD250" s="1566"/>
      <c r="RGE250" s="1566"/>
      <c r="RGF250" s="1566"/>
      <c r="RGG250" s="1566"/>
      <c r="RGH250" s="1566"/>
      <c r="RGI250" s="1566"/>
      <c r="RGJ250" s="1566"/>
      <c r="RGK250" s="1566"/>
      <c r="RGL250" s="1566"/>
      <c r="RGM250" s="1566"/>
      <c r="RGN250" s="1566"/>
      <c r="RGO250" s="1566"/>
      <c r="RGP250" s="1566"/>
      <c r="RGQ250" s="1566"/>
      <c r="RGR250" s="1566"/>
      <c r="RGS250" s="1566"/>
      <c r="RGT250" s="1566"/>
      <c r="RGU250" s="1566"/>
      <c r="RGV250" s="1566"/>
      <c r="RGW250" s="1566"/>
      <c r="RGX250" s="1566"/>
      <c r="RGY250" s="1566"/>
      <c r="RGZ250" s="1566"/>
      <c r="RHA250" s="1566"/>
      <c r="RHB250" s="1566"/>
      <c r="RHC250" s="1566"/>
      <c r="RHD250" s="1566"/>
      <c r="RHE250" s="1566"/>
      <c r="RHF250" s="1566"/>
      <c r="RHG250" s="1566"/>
      <c r="RHH250" s="1566"/>
      <c r="RHI250" s="1566"/>
      <c r="RHJ250" s="1566"/>
      <c r="RHK250" s="1566"/>
      <c r="RHL250" s="1566"/>
      <c r="RHM250" s="1566"/>
      <c r="RHN250" s="1566"/>
      <c r="RHO250" s="1566"/>
      <c r="RHP250" s="1566"/>
      <c r="RHQ250" s="1566"/>
      <c r="RHR250" s="1566"/>
      <c r="RHS250" s="1566"/>
      <c r="RHT250" s="1566"/>
      <c r="RHU250" s="1566"/>
      <c r="RHV250" s="1566"/>
      <c r="RHW250" s="1566"/>
      <c r="RHX250" s="1566"/>
      <c r="RHY250" s="1566"/>
      <c r="RHZ250" s="1566"/>
      <c r="RIA250" s="1566"/>
      <c r="RIB250" s="1566"/>
      <c r="RIC250" s="1566"/>
      <c r="RID250" s="1566"/>
      <c r="RIE250" s="1566"/>
      <c r="RIF250" s="1566"/>
      <c r="RIG250" s="1566"/>
      <c r="RIH250" s="1566"/>
      <c r="RII250" s="1566"/>
      <c r="RIJ250" s="1566"/>
      <c r="RIK250" s="1566"/>
      <c r="RIL250" s="1566"/>
      <c r="RIM250" s="1566"/>
      <c r="RIN250" s="1566"/>
      <c r="RIO250" s="1566"/>
      <c r="RIP250" s="1566"/>
      <c r="RIQ250" s="1566"/>
      <c r="RIR250" s="1566"/>
      <c r="RIS250" s="1566"/>
      <c r="RIT250" s="1566"/>
      <c r="RIU250" s="1566"/>
      <c r="RIV250" s="1566"/>
      <c r="RIW250" s="1566"/>
      <c r="RIX250" s="1566"/>
      <c r="RIY250" s="1566"/>
      <c r="RIZ250" s="1566"/>
      <c r="RJA250" s="1566"/>
      <c r="RJB250" s="1566"/>
      <c r="RJC250" s="1566"/>
      <c r="RJD250" s="1566"/>
      <c r="RJE250" s="1566"/>
      <c r="RJF250" s="1566"/>
      <c r="RJG250" s="1566"/>
      <c r="RJH250" s="1566"/>
      <c r="RJI250" s="1566"/>
      <c r="RJJ250" s="1566"/>
      <c r="RJK250" s="1566"/>
      <c r="RJL250" s="1566"/>
      <c r="RJM250" s="1566"/>
      <c r="RJN250" s="1566"/>
      <c r="RJO250" s="1566"/>
      <c r="RJP250" s="1566"/>
      <c r="RJQ250" s="1566"/>
      <c r="RJR250" s="1566"/>
      <c r="RJS250" s="1566"/>
      <c r="RJT250" s="1566"/>
      <c r="RJU250" s="1566"/>
      <c r="RJV250" s="1566"/>
      <c r="RJW250" s="1566"/>
      <c r="RJX250" s="1566"/>
      <c r="RJY250" s="1566"/>
      <c r="RJZ250" s="1566"/>
      <c r="RKA250" s="1566"/>
      <c r="RKB250" s="1566"/>
      <c r="RKC250" s="1566"/>
      <c r="RKD250" s="1566"/>
      <c r="RKE250" s="1566"/>
      <c r="RKF250" s="1566"/>
      <c r="RKG250" s="1566"/>
      <c r="RKH250" s="1566"/>
      <c r="RKI250" s="1566"/>
      <c r="RKJ250" s="1566"/>
      <c r="RKK250" s="1566"/>
      <c r="RKL250" s="1566"/>
      <c r="RKM250" s="1566"/>
      <c r="RKN250" s="1566"/>
      <c r="RKO250" s="1566"/>
      <c r="RKP250" s="1566"/>
      <c r="RKQ250" s="1566"/>
      <c r="RKR250" s="1566"/>
      <c r="RKS250" s="1566"/>
      <c r="RKT250" s="1566"/>
      <c r="RKU250" s="1566"/>
      <c r="RKV250" s="1566"/>
      <c r="RKW250" s="1566"/>
      <c r="RKX250" s="1566"/>
      <c r="RKY250" s="1566"/>
      <c r="RKZ250" s="1566"/>
      <c r="RLA250" s="1566"/>
      <c r="RLB250" s="1566"/>
      <c r="RLC250" s="1566"/>
      <c r="RLD250" s="1566"/>
      <c r="RLE250" s="1566"/>
      <c r="RLF250" s="1566"/>
      <c r="RLG250" s="1566"/>
      <c r="RLH250" s="1566"/>
      <c r="RLI250" s="1566"/>
      <c r="RLJ250" s="1566"/>
      <c r="RLK250" s="1566"/>
      <c r="RLL250" s="1566"/>
      <c r="RLM250" s="1566"/>
      <c r="RLN250" s="1566"/>
      <c r="RLO250" s="1566"/>
      <c r="RLP250" s="1566"/>
      <c r="RLQ250" s="1566"/>
      <c r="RLR250" s="1566"/>
      <c r="RLS250" s="1566"/>
      <c r="RLT250" s="1566"/>
      <c r="RLU250" s="1566"/>
      <c r="RLV250" s="1566"/>
      <c r="RLW250" s="1566"/>
      <c r="RLX250" s="1566"/>
      <c r="RLY250" s="1566"/>
      <c r="RLZ250" s="1566"/>
      <c r="RMA250" s="1566"/>
      <c r="RMB250" s="1566"/>
      <c r="RMC250" s="1566"/>
      <c r="RMD250" s="1566"/>
      <c r="RME250" s="1566"/>
      <c r="RMF250" s="1566"/>
      <c r="RMG250" s="1566"/>
      <c r="RMH250" s="1566"/>
      <c r="RMI250" s="1566"/>
      <c r="RMJ250" s="1566"/>
      <c r="RMK250" s="1566"/>
      <c r="RML250" s="1566"/>
      <c r="RMM250" s="1566"/>
      <c r="RMN250" s="1566"/>
      <c r="RMO250" s="1566"/>
      <c r="RMP250" s="1566"/>
      <c r="RMQ250" s="1566"/>
      <c r="RMR250" s="1566"/>
      <c r="RMS250" s="1566"/>
      <c r="RMT250" s="1566"/>
      <c r="RMU250" s="1566"/>
      <c r="RMV250" s="1566"/>
      <c r="RMW250" s="1566"/>
      <c r="RMX250" s="1566"/>
      <c r="RMY250" s="1566"/>
      <c r="RMZ250" s="1566"/>
      <c r="RNA250" s="1566"/>
      <c r="RNB250" s="1566"/>
      <c r="RNC250" s="1566"/>
      <c r="RND250" s="1566"/>
      <c r="RNE250" s="1566"/>
      <c r="RNF250" s="1566"/>
      <c r="RNG250" s="1566"/>
      <c r="RNH250" s="1566"/>
      <c r="RNI250" s="1566"/>
      <c r="RNJ250" s="1566"/>
      <c r="RNK250" s="1566"/>
      <c r="RNL250" s="1566"/>
      <c r="RNM250" s="1566"/>
      <c r="RNN250" s="1566"/>
      <c r="RNO250" s="1566"/>
      <c r="RNP250" s="1566"/>
      <c r="RNQ250" s="1566"/>
      <c r="RNR250" s="1566"/>
      <c r="RNS250" s="1566"/>
      <c r="RNT250" s="1566"/>
      <c r="RNU250" s="1566"/>
      <c r="RNV250" s="1566"/>
      <c r="RNW250" s="1566"/>
      <c r="RNX250" s="1566"/>
      <c r="RNY250" s="1566"/>
      <c r="RNZ250" s="1566"/>
      <c r="ROA250" s="1566"/>
      <c r="ROB250" s="1566"/>
      <c r="ROC250" s="1566"/>
      <c r="ROD250" s="1566"/>
      <c r="ROE250" s="1566"/>
      <c r="ROF250" s="1566"/>
      <c r="ROG250" s="1566"/>
      <c r="ROH250" s="1566"/>
      <c r="ROI250" s="1566"/>
      <c r="ROJ250" s="1566"/>
      <c r="ROK250" s="1566"/>
      <c r="ROL250" s="1566"/>
      <c r="ROM250" s="1566"/>
      <c r="RON250" s="1566"/>
      <c r="ROO250" s="1566"/>
      <c r="ROP250" s="1566"/>
      <c r="ROQ250" s="1566"/>
      <c r="ROR250" s="1566"/>
      <c r="ROS250" s="1566"/>
      <c r="ROT250" s="1566"/>
      <c r="ROU250" s="1566"/>
      <c r="ROV250" s="1566"/>
      <c r="ROW250" s="1566"/>
      <c r="ROX250" s="1566"/>
      <c r="ROY250" s="1566"/>
      <c r="ROZ250" s="1566"/>
      <c r="RPA250" s="1566"/>
      <c r="RPB250" s="1566"/>
      <c r="RPC250" s="1566"/>
      <c r="RPD250" s="1566"/>
      <c r="RPE250" s="1566"/>
      <c r="RPF250" s="1566"/>
      <c r="RPG250" s="1566"/>
      <c r="RPH250" s="1566"/>
      <c r="RPI250" s="1566"/>
      <c r="RPJ250" s="1566"/>
      <c r="RPK250" s="1566"/>
      <c r="RPL250" s="1566"/>
      <c r="RPM250" s="1566"/>
      <c r="RPN250" s="1566"/>
      <c r="RPO250" s="1566"/>
      <c r="RPP250" s="1566"/>
      <c r="RPQ250" s="1566"/>
      <c r="RPR250" s="1566"/>
      <c r="RPS250" s="1566"/>
      <c r="RPT250" s="1566"/>
      <c r="RPU250" s="1566"/>
      <c r="RPV250" s="1566"/>
      <c r="RPW250" s="1566"/>
      <c r="RPX250" s="1566"/>
      <c r="RPY250" s="1566"/>
      <c r="RPZ250" s="1566"/>
      <c r="RQA250" s="1566"/>
      <c r="RQB250" s="1566"/>
      <c r="RQC250" s="1566"/>
      <c r="RQD250" s="1566"/>
      <c r="RQE250" s="1566"/>
      <c r="RQF250" s="1566"/>
      <c r="RQG250" s="1566"/>
      <c r="RQH250" s="1566"/>
      <c r="RQI250" s="1566"/>
      <c r="RQJ250" s="1566"/>
      <c r="RQK250" s="1566"/>
      <c r="RQL250" s="1566"/>
      <c r="RQM250" s="1566"/>
      <c r="RQN250" s="1566"/>
      <c r="RQO250" s="1566"/>
      <c r="RQP250" s="1566"/>
      <c r="RQQ250" s="1566"/>
      <c r="RQR250" s="1566"/>
      <c r="RQS250" s="1566"/>
      <c r="RQT250" s="1566"/>
      <c r="RQU250" s="1566"/>
      <c r="RQV250" s="1566"/>
      <c r="RQW250" s="1566"/>
      <c r="RQX250" s="1566"/>
      <c r="RQY250" s="1566"/>
      <c r="RQZ250" s="1566"/>
      <c r="RRA250" s="1566"/>
      <c r="RRB250" s="1566"/>
      <c r="RRC250" s="1566"/>
      <c r="RRD250" s="1566"/>
      <c r="RRE250" s="1566"/>
      <c r="RRF250" s="1566"/>
      <c r="RRG250" s="1566"/>
      <c r="RRH250" s="1566"/>
      <c r="RRI250" s="1566"/>
      <c r="RRJ250" s="1566"/>
      <c r="RRK250" s="1566"/>
      <c r="RRL250" s="1566"/>
      <c r="RRM250" s="1566"/>
      <c r="RRN250" s="1566"/>
      <c r="RRO250" s="1566"/>
      <c r="RRP250" s="1566"/>
      <c r="RRQ250" s="1566"/>
      <c r="RRR250" s="1566"/>
      <c r="RRS250" s="1566"/>
      <c r="RRT250" s="1566"/>
      <c r="RRU250" s="1566"/>
      <c r="RRV250" s="1566"/>
      <c r="RRW250" s="1566"/>
      <c r="RRX250" s="1566"/>
      <c r="RRY250" s="1566"/>
      <c r="RRZ250" s="1566"/>
      <c r="RSA250" s="1566"/>
      <c r="RSB250" s="1566"/>
      <c r="RSC250" s="1566"/>
      <c r="RSD250" s="1566"/>
      <c r="RSE250" s="1566"/>
      <c r="RSF250" s="1566"/>
      <c r="RSG250" s="1566"/>
      <c r="RSH250" s="1566"/>
      <c r="RSI250" s="1566"/>
      <c r="RSJ250" s="1566"/>
      <c r="RSK250" s="1566"/>
      <c r="RSL250" s="1566"/>
      <c r="RSM250" s="1566"/>
      <c r="RSN250" s="1566"/>
      <c r="RSO250" s="1566"/>
      <c r="RSP250" s="1566"/>
      <c r="RSQ250" s="1566"/>
      <c r="RSR250" s="1566"/>
      <c r="RSS250" s="1566"/>
      <c r="RST250" s="1566"/>
      <c r="RSU250" s="1566"/>
      <c r="RSV250" s="1566"/>
      <c r="RSW250" s="1566"/>
      <c r="RSX250" s="1566"/>
      <c r="RSY250" s="1566"/>
      <c r="RSZ250" s="1566"/>
      <c r="RTA250" s="1566"/>
      <c r="RTB250" s="1566"/>
      <c r="RTC250" s="1566"/>
      <c r="RTD250" s="1566"/>
      <c r="RTE250" s="1566"/>
      <c r="RTF250" s="1566"/>
      <c r="RTG250" s="1566"/>
      <c r="RTH250" s="1566"/>
      <c r="RTI250" s="1566"/>
      <c r="RTJ250" s="1566"/>
      <c r="RTK250" s="1566"/>
      <c r="RTL250" s="1566"/>
      <c r="RTM250" s="1566"/>
      <c r="RTN250" s="1566"/>
      <c r="RTO250" s="1566"/>
      <c r="RTP250" s="1566"/>
      <c r="RTQ250" s="1566"/>
      <c r="RTR250" s="1566"/>
      <c r="RTS250" s="1566"/>
      <c r="RTT250" s="1566"/>
      <c r="RTU250" s="1566"/>
      <c r="RTV250" s="1566"/>
      <c r="RTW250" s="1566"/>
      <c r="RTX250" s="1566"/>
      <c r="RTY250" s="1566"/>
      <c r="RTZ250" s="1566"/>
      <c r="RUA250" s="1566"/>
      <c r="RUB250" s="1566"/>
      <c r="RUC250" s="1566"/>
      <c r="RUD250" s="1566"/>
      <c r="RUE250" s="1566"/>
      <c r="RUF250" s="1566"/>
      <c r="RUG250" s="1566"/>
      <c r="RUH250" s="1566"/>
      <c r="RUI250" s="1566"/>
      <c r="RUJ250" s="1566"/>
      <c r="RUK250" s="1566"/>
      <c r="RUL250" s="1566"/>
      <c r="RUM250" s="1566"/>
      <c r="RUN250" s="1566"/>
      <c r="RUO250" s="1566"/>
      <c r="RUP250" s="1566"/>
      <c r="RUQ250" s="1566"/>
      <c r="RUR250" s="1566"/>
      <c r="RUS250" s="1566"/>
      <c r="RUT250" s="1566"/>
      <c r="RUU250" s="1566"/>
      <c r="RUV250" s="1566"/>
      <c r="RUW250" s="1566"/>
      <c r="RUX250" s="1566"/>
      <c r="RUY250" s="1566"/>
      <c r="RUZ250" s="1566"/>
      <c r="RVA250" s="1566"/>
      <c r="RVB250" s="1566"/>
      <c r="RVC250" s="1566"/>
      <c r="RVD250" s="1566"/>
      <c r="RVE250" s="1566"/>
      <c r="RVF250" s="1566"/>
      <c r="RVG250" s="1566"/>
      <c r="RVH250" s="1566"/>
      <c r="RVI250" s="1566"/>
      <c r="RVJ250" s="1566"/>
      <c r="RVK250" s="1566"/>
      <c r="RVL250" s="1566"/>
      <c r="RVM250" s="1566"/>
      <c r="RVN250" s="1566"/>
      <c r="RVO250" s="1566"/>
      <c r="RVP250" s="1566"/>
      <c r="RVQ250" s="1566"/>
      <c r="RVR250" s="1566"/>
      <c r="RVS250" s="1566"/>
      <c r="RVT250" s="1566"/>
      <c r="RVU250" s="1566"/>
      <c r="RVV250" s="1566"/>
      <c r="RVW250" s="1566"/>
      <c r="RVX250" s="1566"/>
      <c r="RVY250" s="1566"/>
      <c r="RVZ250" s="1566"/>
      <c r="RWA250" s="1566"/>
      <c r="RWB250" s="1566"/>
      <c r="RWC250" s="1566"/>
      <c r="RWD250" s="1566"/>
      <c r="RWE250" s="1566"/>
      <c r="RWF250" s="1566"/>
      <c r="RWG250" s="1566"/>
      <c r="RWH250" s="1566"/>
      <c r="RWI250" s="1566"/>
      <c r="RWJ250" s="1566"/>
      <c r="RWK250" s="1566"/>
      <c r="RWL250" s="1566"/>
      <c r="RWM250" s="1566"/>
      <c r="RWN250" s="1566"/>
      <c r="RWO250" s="1566"/>
      <c r="RWP250" s="1566"/>
      <c r="RWQ250" s="1566"/>
      <c r="RWR250" s="1566"/>
      <c r="RWS250" s="1566"/>
      <c r="RWT250" s="1566"/>
      <c r="RWU250" s="1566"/>
      <c r="RWV250" s="1566"/>
      <c r="RWW250" s="1566"/>
      <c r="RWX250" s="1566"/>
      <c r="RWY250" s="1566"/>
      <c r="RWZ250" s="1566"/>
      <c r="RXA250" s="1566"/>
      <c r="RXB250" s="1566"/>
      <c r="RXC250" s="1566"/>
      <c r="RXD250" s="1566"/>
      <c r="RXE250" s="1566"/>
      <c r="RXF250" s="1566"/>
      <c r="RXG250" s="1566"/>
      <c r="RXH250" s="1566"/>
      <c r="RXI250" s="1566"/>
      <c r="RXJ250" s="1566"/>
      <c r="RXK250" s="1566"/>
      <c r="RXL250" s="1566"/>
      <c r="RXM250" s="1566"/>
      <c r="RXN250" s="1566"/>
      <c r="RXO250" s="1566"/>
      <c r="RXP250" s="1566"/>
      <c r="RXQ250" s="1566"/>
      <c r="RXR250" s="1566"/>
      <c r="RXS250" s="1566"/>
      <c r="RXT250" s="1566"/>
      <c r="RXU250" s="1566"/>
      <c r="RXV250" s="1566"/>
      <c r="RXW250" s="1566"/>
      <c r="RXX250" s="1566"/>
      <c r="RXY250" s="1566"/>
      <c r="RXZ250" s="1566"/>
      <c r="RYA250" s="1566"/>
      <c r="RYB250" s="1566"/>
      <c r="RYC250" s="1566"/>
      <c r="RYD250" s="1566"/>
      <c r="RYE250" s="1566"/>
      <c r="RYF250" s="1566"/>
      <c r="RYG250" s="1566"/>
      <c r="RYH250" s="1566"/>
      <c r="RYI250" s="1566"/>
      <c r="RYJ250" s="1566"/>
      <c r="RYK250" s="1566"/>
      <c r="RYL250" s="1566"/>
      <c r="RYM250" s="1566"/>
      <c r="RYN250" s="1566"/>
      <c r="RYO250" s="1566"/>
      <c r="RYP250" s="1566"/>
      <c r="RYQ250" s="1566"/>
      <c r="RYR250" s="1566"/>
      <c r="RYS250" s="1566"/>
      <c r="RYT250" s="1566"/>
      <c r="RYU250" s="1566"/>
      <c r="RYV250" s="1566"/>
      <c r="RYW250" s="1566"/>
      <c r="RYX250" s="1566"/>
      <c r="RYY250" s="1566"/>
      <c r="RYZ250" s="1566"/>
      <c r="RZA250" s="1566"/>
      <c r="RZB250" s="1566"/>
      <c r="RZC250" s="1566"/>
      <c r="RZD250" s="1566"/>
      <c r="RZE250" s="1566"/>
      <c r="RZF250" s="1566"/>
      <c r="RZG250" s="1566"/>
      <c r="RZH250" s="1566"/>
      <c r="RZI250" s="1566"/>
      <c r="RZJ250" s="1566"/>
      <c r="RZK250" s="1566"/>
      <c r="RZL250" s="1566"/>
      <c r="RZM250" s="1566"/>
      <c r="RZN250" s="1566"/>
      <c r="RZO250" s="1566"/>
      <c r="RZP250" s="1566"/>
      <c r="RZQ250" s="1566"/>
      <c r="RZR250" s="1566"/>
      <c r="RZS250" s="1566"/>
      <c r="RZT250" s="1566"/>
      <c r="RZU250" s="1566"/>
      <c r="RZV250" s="1566"/>
      <c r="RZW250" s="1566"/>
      <c r="RZX250" s="1566"/>
      <c r="RZY250" s="1566"/>
      <c r="RZZ250" s="1566"/>
      <c r="SAA250" s="1566"/>
      <c r="SAB250" s="1566"/>
      <c r="SAC250" s="1566"/>
      <c r="SAD250" s="1566"/>
      <c r="SAE250" s="1566"/>
      <c r="SAF250" s="1566"/>
      <c r="SAG250" s="1566"/>
      <c r="SAH250" s="1566"/>
      <c r="SAI250" s="1566"/>
      <c r="SAJ250" s="1566"/>
      <c r="SAK250" s="1566"/>
      <c r="SAL250" s="1566"/>
      <c r="SAM250" s="1566"/>
      <c r="SAN250" s="1566"/>
      <c r="SAO250" s="1566"/>
      <c r="SAP250" s="1566"/>
      <c r="SAQ250" s="1566"/>
      <c r="SAR250" s="1566"/>
      <c r="SAS250" s="1566"/>
      <c r="SAT250" s="1566"/>
      <c r="SAU250" s="1566"/>
      <c r="SAV250" s="1566"/>
      <c r="SAW250" s="1566"/>
      <c r="SAX250" s="1566"/>
      <c r="SAY250" s="1566"/>
      <c r="SAZ250" s="1566"/>
      <c r="SBA250" s="1566"/>
      <c r="SBB250" s="1566"/>
      <c r="SBC250" s="1566"/>
      <c r="SBD250" s="1566"/>
      <c r="SBE250" s="1566"/>
      <c r="SBF250" s="1566"/>
      <c r="SBG250" s="1566"/>
      <c r="SBH250" s="1566"/>
      <c r="SBI250" s="1566"/>
      <c r="SBJ250" s="1566"/>
      <c r="SBK250" s="1566"/>
      <c r="SBL250" s="1566"/>
      <c r="SBM250" s="1566"/>
      <c r="SBN250" s="1566"/>
      <c r="SBO250" s="1566"/>
      <c r="SBP250" s="1566"/>
      <c r="SBQ250" s="1566"/>
      <c r="SBR250" s="1566"/>
      <c r="SBS250" s="1566"/>
      <c r="SBT250" s="1566"/>
      <c r="SBU250" s="1566"/>
      <c r="SBV250" s="1566"/>
      <c r="SBW250" s="1566"/>
      <c r="SBX250" s="1566"/>
      <c r="SBY250" s="1566"/>
      <c r="SBZ250" s="1566"/>
      <c r="SCA250" s="1566"/>
      <c r="SCB250" s="1566"/>
      <c r="SCC250" s="1566"/>
      <c r="SCD250" s="1566"/>
      <c r="SCE250" s="1566"/>
      <c r="SCF250" s="1566"/>
      <c r="SCG250" s="1566"/>
      <c r="SCH250" s="1566"/>
      <c r="SCI250" s="1566"/>
      <c r="SCJ250" s="1566"/>
      <c r="SCK250" s="1566"/>
      <c r="SCL250" s="1566"/>
      <c r="SCM250" s="1566"/>
      <c r="SCN250" s="1566"/>
      <c r="SCO250" s="1566"/>
      <c r="SCP250" s="1566"/>
      <c r="SCQ250" s="1566"/>
      <c r="SCR250" s="1566"/>
      <c r="SCS250" s="1566"/>
      <c r="SCT250" s="1566"/>
      <c r="SCU250" s="1566"/>
      <c r="SCV250" s="1566"/>
      <c r="SCW250" s="1566"/>
      <c r="SCX250" s="1566"/>
      <c r="SCY250" s="1566"/>
      <c r="SCZ250" s="1566"/>
      <c r="SDA250" s="1566"/>
      <c r="SDB250" s="1566"/>
      <c r="SDC250" s="1566"/>
      <c r="SDD250" s="1566"/>
      <c r="SDE250" s="1566"/>
      <c r="SDF250" s="1566"/>
      <c r="SDG250" s="1566"/>
      <c r="SDH250" s="1566"/>
      <c r="SDI250" s="1566"/>
      <c r="SDJ250" s="1566"/>
      <c r="SDK250" s="1566"/>
      <c r="SDL250" s="1566"/>
      <c r="SDM250" s="1566"/>
      <c r="SDN250" s="1566"/>
      <c r="SDO250" s="1566"/>
      <c r="SDP250" s="1566"/>
      <c r="SDQ250" s="1566"/>
      <c r="SDR250" s="1566"/>
      <c r="SDS250" s="1566"/>
      <c r="SDT250" s="1566"/>
      <c r="SDU250" s="1566"/>
      <c r="SDV250" s="1566"/>
      <c r="SDW250" s="1566"/>
      <c r="SDX250" s="1566"/>
      <c r="SDY250" s="1566"/>
      <c r="SDZ250" s="1566"/>
      <c r="SEA250" s="1566"/>
      <c r="SEB250" s="1566"/>
      <c r="SEC250" s="1566"/>
      <c r="SED250" s="1566"/>
      <c r="SEE250" s="1566"/>
      <c r="SEF250" s="1566"/>
      <c r="SEG250" s="1566"/>
      <c r="SEH250" s="1566"/>
      <c r="SEI250" s="1566"/>
      <c r="SEJ250" s="1566"/>
      <c r="SEK250" s="1566"/>
      <c r="SEL250" s="1566"/>
      <c r="SEM250" s="1566"/>
      <c r="SEN250" s="1566"/>
      <c r="SEO250" s="1566"/>
      <c r="SEP250" s="1566"/>
      <c r="SEQ250" s="1566"/>
      <c r="SER250" s="1566"/>
      <c r="SES250" s="1566"/>
      <c r="SET250" s="1566"/>
      <c r="SEU250" s="1566"/>
      <c r="SEV250" s="1566"/>
      <c r="SEW250" s="1566"/>
      <c r="SEX250" s="1566"/>
      <c r="SEY250" s="1566"/>
      <c r="SEZ250" s="1566"/>
      <c r="SFA250" s="1566"/>
      <c r="SFB250" s="1566"/>
      <c r="SFC250" s="1566"/>
      <c r="SFD250" s="1566"/>
      <c r="SFE250" s="1566"/>
      <c r="SFF250" s="1566"/>
      <c r="SFG250" s="1566"/>
      <c r="SFH250" s="1566"/>
      <c r="SFI250" s="1566"/>
      <c r="SFJ250" s="1566"/>
      <c r="SFK250" s="1566"/>
      <c r="SFL250" s="1566"/>
      <c r="SFM250" s="1566"/>
      <c r="SFN250" s="1566"/>
      <c r="SFO250" s="1566"/>
      <c r="SFP250" s="1566"/>
      <c r="SFQ250" s="1566"/>
      <c r="SFR250" s="1566"/>
      <c r="SFS250" s="1566"/>
      <c r="SFT250" s="1566"/>
      <c r="SFU250" s="1566"/>
      <c r="SFV250" s="1566"/>
      <c r="SFW250" s="1566"/>
      <c r="SFX250" s="1566"/>
      <c r="SFY250" s="1566"/>
      <c r="SFZ250" s="1566"/>
      <c r="SGA250" s="1566"/>
      <c r="SGB250" s="1566"/>
      <c r="SGC250" s="1566"/>
      <c r="SGD250" s="1566"/>
      <c r="SGE250" s="1566"/>
      <c r="SGF250" s="1566"/>
      <c r="SGG250" s="1566"/>
      <c r="SGH250" s="1566"/>
      <c r="SGI250" s="1566"/>
      <c r="SGJ250" s="1566"/>
      <c r="SGK250" s="1566"/>
      <c r="SGL250" s="1566"/>
      <c r="SGM250" s="1566"/>
      <c r="SGN250" s="1566"/>
      <c r="SGO250" s="1566"/>
      <c r="SGP250" s="1566"/>
      <c r="SGQ250" s="1566"/>
      <c r="SGR250" s="1566"/>
      <c r="SGS250" s="1566"/>
      <c r="SGT250" s="1566"/>
      <c r="SGU250" s="1566"/>
      <c r="SGV250" s="1566"/>
      <c r="SGW250" s="1566"/>
      <c r="SGX250" s="1566"/>
      <c r="SGY250" s="1566"/>
      <c r="SGZ250" s="1566"/>
      <c r="SHA250" s="1566"/>
      <c r="SHB250" s="1566"/>
      <c r="SHC250" s="1566"/>
      <c r="SHD250" s="1566"/>
      <c r="SHE250" s="1566"/>
      <c r="SHF250" s="1566"/>
      <c r="SHG250" s="1566"/>
      <c r="SHH250" s="1566"/>
      <c r="SHI250" s="1566"/>
      <c r="SHJ250" s="1566"/>
      <c r="SHK250" s="1566"/>
      <c r="SHL250" s="1566"/>
      <c r="SHM250" s="1566"/>
      <c r="SHN250" s="1566"/>
      <c r="SHO250" s="1566"/>
      <c r="SHP250" s="1566"/>
      <c r="SHQ250" s="1566"/>
      <c r="SHR250" s="1566"/>
      <c r="SHS250" s="1566"/>
      <c r="SHT250" s="1566"/>
      <c r="SHU250" s="1566"/>
      <c r="SHV250" s="1566"/>
      <c r="SHW250" s="1566"/>
      <c r="SHX250" s="1566"/>
      <c r="SHY250" s="1566"/>
      <c r="SHZ250" s="1566"/>
      <c r="SIA250" s="1566"/>
      <c r="SIB250" s="1566"/>
      <c r="SIC250" s="1566"/>
      <c r="SID250" s="1566"/>
      <c r="SIE250" s="1566"/>
      <c r="SIF250" s="1566"/>
      <c r="SIG250" s="1566"/>
      <c r="SIH250" s="1566"/>
      <c r="SII250" s="1566"/>
      <c r="SIJ250" s="1566"/>
      <c r="SIK250" s="1566"/>
      <c r="SIL250" s="1566"/>
      <c r="SIM250" s="1566"/>
      <c r="SIN250" s="1566"/>
      <c r="SIO250" s="1566"/>
      <c r="SIP250" s="1566"/>
      <c r="SIQ250" s="1566"/>
      <c r="SIR250" s="1566"/>
      <c r="SIS250" s="1566"/>
      <c r="SIT250" s="1566"/>
      <c r="SIU250" s="1566"/>
      <c r="SIV250" s="1566"/>
      <c r="SIW250" s="1566"/>
      <c r="SIX250" s="1566"/>
      <c r="SIY250" s="1566"/>
      <c r="SIZ250" s="1566"/>
      <c r="SJA250" s="1566"/>
      <c r="SJB250" s="1566"/>
      <c r="SJC250" s="1566"/>
      <c r="SJD250" s="1566"/>
      <c r="SJE250" s="1566"/>
      <c r="SJF250" s="1566"/>
      <c r="SJG250" s="1566"/>
      <c r="SJH250" s="1566"/>
      <c r="SJI250" s="1566"/>
      <c r="SJJ250" s="1566"/>
      <c r="SJK250" s="1566"/>
      <c r="SJL250" s="1566"/>
      <c r="SJM250" s="1566"/>
      <c r="SJN250" s="1566"/>
      <c r="SJO250" s="1566"/>
      <c r="SJP250" s="1566"/>
      <c r="SJQ250" s="1566"/>
      <c r="SJR250" s="1566"/>
      <c r="SJS250" s="1566"/>
      <c r="SJT250" s="1566"/>
      <c r="SJU250" s="1566"/>
      <c r="SJV250" s="1566"/>
      <c r="SJW250" s="1566"/>
      <c r="SJX250" s="1566"/>
      <c r="SJY250" s="1566"/>
      <c r="SJZ250" s="1566"/>
      <c r="SKA250" s="1566"/>
      <c r="SKB250" s="1566"/>
      <c r="SKC250" s="1566"/>
      <c r="SKD250" s="1566"/>
      <c r="SKE250" s="1566"/>
      <c r="SKF250" s="1566"/>
      <c r="SKG250" s="1566"/>
      <c r="SKH250" s="1566"/>
      <c r="SKI250" s="1566"/>
      <c r="SKJ250" s="1566"/>
      <c r="SKK250" s="1566"/>
      <c r="SKL250" s="1566"/>
      <c r="SKM250" s="1566"/>
      <c r="SKN250" s="1566"/>
      <c r="SKO250" s="1566"/>
      <c r="SKP250" s="1566"/>
      <c r="SKQ250" s="1566"/>
      <c r="SKR250" s="1566"/>
      <c r="SKS250" s="1566"/>
      <c r="SKT250" s="1566"/>
      <c r="SKU250" s="1566"/>
      <c r="SKV250" s="1566"/>
      <c r="SKW250" s="1566"/>
      <c r="SKX250" s="1566"/>
      <c r="SKY250" s="1566"/>
      <c r="SKZ250" s="1566"/>
      <c r="SLA250" s="1566"/>
      <c r="SLB250" s="1566"/>
      <c r="SLC250" s="1566"/>
      <c r="SLD250" s="1566"/>
      <c r="SLE250" s="1566"/>
      <c r="SLF250" s="1566"/>
      <c r="SLG250" s="1566"/>
      <c r="SLH250" s="1566"/>
      <c r="SLI250" s="1566"/>
      <c r="SLJ250" s="1566"/>
      <c r="SLK250" s="1566"/>
      <c r="SLL250" s="1566"/>
      <c r="SLM250" s="1566"/>
      <c r="SLN250" s="1566"/>
      <c r="SLO250" s="1566"/>
      <c r="SLP250" s="1566"/>
      <c r="SLQ250" s="1566"/>
      <c r="SLR250" s="1566"/>
      <c r="SLS250" s="1566"/>
      <c r="SLT250" s="1566"/>
      <c r="SLU250" s="1566"/>
      <c r="SLV250" s="1566"/>
      <c r="SLW250" s="1566"/>
      <c r="SLX250" s="1566"/>
      <c r="SLY250" s="1566"/>
      <c r="SLZ250" s="1566"/>
      <c r="SMA250" s="1566"/>
      <c r="SMB250" s="1566"/>
      <c r="SMC250" s="1566"/>
      <c r="SMD250" s="1566"/>
      <c r="SME250" s="1566"/>
      <c r="SMF250" s="1566"/>
      <c r="SMG250" s="1566"/>
      <c r="SMH250" s="1566"/>
      <c r="SMI250" s="1566"/>
      <c r="SMJ250" s="1566"/>
      <c r="SMK250" s="1566"/>
      <c r="SML250" s="1566"/>
      <c r="SMM250" s="1566"/>
      <c r="SMN250" s="1566"/>
      <c r="SMO250" s="1566"/>
      <c r="SMP250" s="1566"/>
      <c r="SMQ250" s="1566"/>
      <c r="SMR250" s="1566"/>
      <c r="SMS250" s="1566"/>
      <c r="SMT250" s="1566"/>
      <c r="SMU250" s="1566"/>
      <c r="SMV250" s="1566"/>
      <c r="SMW250" s="1566"/>
      <c r="SMX250" s="1566"/>
      <c r="SMY250" s="1566"/>
      <c r="SMZ250" s="1566"/>
      <c r="SNA250" s="1566"/>
      <c r="SNB250" s="1566"/>
      <c r="SNC250" s="1566"/>
      <c r="SND250" s="1566"/>
      <c r="SNE250" s="1566"/>
      <c r="SNF250" s="1566"/>
      <c r="SNG250" s="1566"/>
      <c r="SNH250" s="1566"/>
      <c r="SNI250" s="1566"/>
      <c r="SNJ250" s="1566"/>
      <c r="SNK250" s="1566"/>
      <c r="SNL250" s="1566"/>
      <c r="SNM250" s="1566"/>
      <c r="SNN250" s="1566"/>
      <c r="SNO250" s="1566"/>
      <c r="SNP250" s="1566"/>
      <c r="SNQ250" s="1566"/>
      <c r="SNR250" s="1566"/>
      <c r="SNS250" s="1566"/>
      <c r="SNT250" s="1566"/>
      <c r="SNU250" s="1566"/>
      <c r="SNV250" s="1566"/>
      <c r="SNW250" s="1566"/>
      <c r="SNX250" s="1566"/>
      <c r="SNY250" s="1566"/>
      <c r="SNZ250" s="1566"/>
      <c r="SOA250" s="1566"/>
      <c r="SOB250" s="1566"/>
      <c r="SOC250" s="1566"/>
      <c r="SOD250" s="1566"/>
      <c r="SOE250" s="1566"/>
      <c r="SOF250" s="1566"/>
      <c r="SOG250" s="1566"/>
      <c r="SOH250" s="1566"/>
      <c r="SOI250" s="1566"/>
      <c r="SOJ250" s="1566"/>
      <c r="SOK250" s="1566"/>
      <c r="SOL250" s="1566"/>
      <c r="SOM250" s="1566"/>
      <c r="SON250" s="1566"/>
      <c r="SOO250" s="1566"/>
      <c r="SOP250" s="1566"/>
      <c r="SOQ250" s="1566"/>
      <c r="SOR250" s="1566"/>
      <c r="SOS250" s="1566"/>
      <c r="SOT250" s="1566"/>
      <c r="SOU250" s="1566"/>
      <c r="SOV250" s="1566"/>
      <c r="SOW250" s="1566"/>
      <c r="SOX250" s="1566"/>
      <c r="SOY250" s="1566"/>
      <c r="SOZ250" s="1566"/>
      <c r="SPA250" s="1566"/>
      <c r="SPB250" s="1566"/>
      <c r="SPC250" s="1566"/>
      <c r="SPD250" s="1566"/>
      <c r="SPE250" s="1566"/>
      <c r="SPF250" s="1566"/>
      <c r="SPG250" s="1566"/>
      <c r="SPH250" s="1566"/>
      <c r="SPI250" s="1566"/>
      <c r="SPJ250" s="1566"/>
      <c r="SPK250" s="1566"/>
      <c r="SPL250" s="1566"/>
      <c r="SPM250" s="1566"/>
      <c r="SPN250" s="1566"/>
      <c r="SPO250" s="1566"/>
      <c r="SPP250" s="1566"/>
      <c r="SPQ250" s="1566"/>
      <c r="SPR250" s="1566"/>
      <c r="SPS250" s="1566"/>
      <c r="SPT250" s="1566"/>
      <c r="SPU250" s="1566"/>
      <c r="SPV250" s="1566"/>
      <c r="SPW250" s="1566"/>
      <c r="SPX250" s="1566"/>
      <c r="SPY250" s="1566"/>
      <c r="SPZ250" s="1566"/>
      <c r="SQA250" s="1566"/>
      <c r="SQB250" s="1566"/>
      <c r="SQC250" s="1566"/>
      <c r="SQD250" s="1566"/>
      <c r="SQE250" s="1566"/>
      <c r="SQF250" s="1566"/>
      <c r="SQG250" s="1566"/>
      <c r="SQH250" s="1566"/>
      <c r="SQI250" s="1566"/>
      <c r="SQJ250" s="1566"/>
      <c r="SQK250" s="1566"/>
      <c r="SQL250" s="1566"/>
      <c r="SQM250" s="1566"/>
      <c r="SQN250" s="1566"/>
      <c r="SQO250" s="1566"/>
      <c r="SQP250" s="1566"/>
      <c r="SQQ250" s="1566"/>
      <c r="SQR250" s="1566"/>
      <c r="SQS250" s="1566"/>
      <c r="SQT250" s="1566"/>
      <c r="SQU250" s="1566"/>
      <c r="SQV250" s="1566"/>
      <c r="SQW250" s="1566"/>
      <c r="SQX250" s="1566"/>
      <c r="SQY250" s="1566"/>
      <c r="SQZ250" s="1566"/>
      <c r="SRA250" s="1566"/>
      <c r="SRB250" s="1566"/>
      <c r="SRC250" s="1566"/>
      <c r="SRD250" s="1566"/>
      <c r="SRE250" s="1566"/>
      <c r="SRF250" s="1566"/>
      <c r="SRG250" s="1566"/>
      <c r="SRH250" s="1566"/>
      <c r="SRI250" s="1566"/>
      <c r="SRJ250" s="1566"/>
      <c r="SRK250" s="1566"/>
      <c r="SRL250" s="1566"/>
      <c r="SRM250" s="1566"/>
      <c r="SRN250" s="1566"/>
      <c r="SRO250" s="1566"/>
      <c r="SRP250" s="1566"/>
      <c r="SRQ250" s="1566"/>
      <c r="SRR250" s="1566"/>
      <c r="SRS250" s="1566"/>
      <c r="SRT250" s="1566"/>
      <c r="SRU250" s="1566"/>
      <c r="SRV250" s="1566"/>
      <c r="SRW250" s="1566"/>
      <c r="SRX250" s="1566"/>
      <c r="SRY250" s="1566"/>
      <c r="SRZ250" s="1566"/>
      <c r="SSA250" s="1566"/>
      <c r="SSB250" s="1566"/>
      <c r="SSC250" s="1566"/>
      <c r="SSD250" s="1566"/>
      <c r="SSE250" s="1566"/>
      <c r="SSF250" s="1566"/>
      <c r="SSG250" s="1566"/>
      <c r="SSH250" s="1566"/>
      <c r="SSI250" s="1566"/>
      <c r="SSJ250" s="1566"/>
      <c r="SSK250" s="1566"/>
      <c r="SSL250" s="1566"/>
      <c r="SSM250" s="1566"/>
      <c r="SSN250" s="1566"/>
      <c r="SSO250" s="1566"/>
      <c r="SSP250" s="1566"/>
      <c r="SSQ250" s="1566"/>
      <c r="SSR250" s="1566"/>
      <c r="SSS250" s="1566"/>
      <c r="SST250" s="1566"/>
      <c r="SSU250" s="1566"/>
      <c r="SSV250" s="1566"/>
      <c r="SSW250" s="1566"/>
      <c r="SSX250" s="1566"/>
      <c r="SSY250" s="1566"/>
      <c r="SSZ250" s="1566"/>
      <c r="STA250" s="1566"/>
      <c r="STB250" s="1566"/>
      <c r="STC250" s="1566"/>
      <c r="STD250" s="1566"/>
      <c r="STE250" s="1566"/>
      <c r="STF250" s="1566"/>
      <c r="STG250" s="1566"/>
      <c r="STH250" s="1566"/>
      <c r="STI250" s="1566"/>
      <c r="STJ250" s="1566"/>
      <c r="STK250" s="1566"/>
      <c r="STL250" s="1566"/>
      <c r="STM250" s="1566"/>
      <c r="STN250" s="1566"/>
      <c r="STO250" s="1566"/>
      <c r="STP250" s="1566"/>
      <c r="STQ250" s="1566"/>
      <c r="STR250" s="1566"/>
      <c r="STS250" s="1566"/>
      <c r="STT250" s="1566"/>
      <c r="STU250" s="1566"/>
      <c r="STV250" s="1566"/>
      <c r="STW250" s="1566"/>
      <c r="STX250" s="1566"/>
      <c r="STY250" s="1566"/>
      <c r="STZ250" s="1566"/>
      <c r="SUA250" s="1566"/>
      <c r="SUB250" s="1566"/>
      <c r="SUC250" s="1566"/>
      <c r="SUD250" s="1566"/>
      <c r="SUE250" s="1566"/>
      <c r="SUF250" s="1566"/>
      <c r="SUG250" s="1566"/>
      <c r="SUH250" s="1566"/>
      <c r="SUI250" s="1566"/>
      <c r="SUJ250" s="1566"/>
      <c r="SUK250" s="1566"/>
      <c r="SUL250" s="1566"/>
      <c r="SUM250" s="1566"/>
      <c r="SUN250" s="1566"/>
      <c r="SUO250" s="1566"/>
      <c r="SUP250" s="1566"/>
      <c r="SUQ250" s="1566"/>
      <c r="SUR250" s="1566"/>
      <c r="SUS250" s="1566"/>
      <c r="SUT250" s="1566"/>
      <c r="SUU250" s="1566"/>
      <c r="SUV250" s="1566"/>
      <c r="SUW250" s="1566"/>
      <c r="SUX250" s="1566"/>
      <c r="SUY250" s="1566"/>
      <c r="SUZ250" s="1566"/>
      <c r="SVA250" s="1566"/>
      <c r="SVB250" s="1566"/>
      <c r="SVC250" s="1566"/>
      <c r="SVD250" s="1566"/>
      <c r="SVE250" s="1566"/>
      <c r="SVF250" s="1566"/>
      <c r="SVG250" s="1566"/>
      <c r="SVH250" s="1566"/>
      <c r="SVI250" s="1566"/>
      <c r="SVJ250" s="1566"/>
      <c r="SVK250" s="1566"/>
      <c r="SVL250" s="1566"/>
      <c r="SVM250" s="1566"/>
      <c r="SVN250" s="1566"/>
      <c r="SVO250" s="1566"/>
      <c r="SVP250" s="1566"/>
      <c r="SVQ250" s="1566"/>
      <c r="SVR250" s="1566"/>
      <c r="SVS250" s="1566"/>
      <c r="SVT250" s="1566"/>
      <c r="SVU250" s="1566"/>
      <c r="SVV250" s="1566"/>
      <c r="SVW250" s="1566"/>
      <c r="SVX250" s="1566"/>
      <c r="SVY250" s="1566"/>
      <c r="SVZ250" s="1566"/>
      <c r="SWA250" s="1566"/>
      <c r="SWB250" s="1566"/>
      <c r="SWC250" s="1566"/>
      <c r="SWD250" s="1566"/>
      <c r="SWE250" s="1566"/>
      <c r="SWF250" s="1566"/>
      <c r="SWG250" s="1566"/>
      <c r="SWH250" s="1566"/>
      <c r="SWI250" s="1566"/>
      <c r="SWJ250" s="1566"/>
      <c r="SWK250" s="1566"/>
      <c r="SWL250" s="1566"/>
      <c r="SWM250" s="1566"/>
      <c r="SWN250" s="1566"/>
      <c r="SWO250" s="1566"/>
      <c r="SWP250" s="1566"/>
      <c r="SWQ250" s="1566"/>
      <c r="SWR250" s="1566"/>
      <c r="SWS250" s="1566"/>
      <c r="SWT250" s="1566"/>
      <c r="SWU250" s="1566"/>
      <c r="SWV250" s="1566"/>
      <c r="SWW250" s="1566"/>
      <c r="SWX250" s="1566"/>
      <c r="SWY250" s="1566"/>
      <c r="SWZ250" s="1566"/>
      <c r="SXA250" s="1566"/>
      <c r="SXB250" s="1566"/>
      <c r="SXC250" s="1566"/>
      <c r="SXD250" s="1566"/>
      <c r="SXE250" s="1566"/>
      <c r="SXF250" s="1566"/>
      <c r="SXG250" s="1566"/>
      <c r="SXH250" s="1566"/>
      <c r="SXI250" s="1566"/>
      <c r="SXJ250" s="1566"/>
      <c r="SXK250" s="1566"/>
      <c r="SXL250" s="1566"/>
      <c r="SXM250" s="1566"/>
      <c r="SXN250" s="1566"/>
      <c r="SXO250" s="1566"/>
      <c r="SXP250" s="1566"/>
      <c r="SXQ250" s="1566"/>
      <c r="SXR250" s="1566"/>
      <c r="SXS250" s="1566"/>
      <c r="SXT250" s="1566"/>
      <c r="SXU250" s="1566"/>
      <c r="SXV250" s="1566"/>
      <c r="SXW250" s="1566"/>
      <c r="SXX250" s="1566"/>
      <c r="SXY250" s="1566"/>
      <c r="SXZ250" s="1566"/>
      <c r="SYA250" s="1566"/>
      <c r="SYB250" s="1566"/>
      <c r="SYC250" s="1566"/>
      <c r="SYD250" s="1566"/>
      <c r="SYE250" s="1566"/>
      <c r="SYF250" s="1566"/>
      <c r="SYG250" s="1566"/>
      <c r="SYH250" s="1566"/>
      <c r="SYI250" s="1566"/>
      <c r="SYJ250" s="1566"/>
      <c r="SYK250" s="1566"/>
      <c r="SYL250" s="1566"/>
      <c r="SYM250" s="1566"/>
      <c r="SYN250" s="1566"/>
      <c r="SYO250" s="1566"/>
      <c r="SYP250" s="1566"/>
      <c r="SYQ250" s="1566"/>
      <c r="SYR250" s="1566"/>
      <c r="SYS250" s="1566"/>
      <c r="SYT250" s="1566"/>
      <c r="SYU250" s="1566"/>
      <c r="SYV250" s="1566"/>
      <c r="SYW250" s="1566"/>
      <c r="SYX250" s="1566"/>
      <c r="SYY250" s="1566"/>
      <c r="SYZ250" s="1566"/>
      <c r="SZA250" s="1566"/>
      <c r="SZB250" s="1566"/>
      <c r="SZC250" s="1566"/>
      <c r="SZD250" s="1566"/>
      <c r="SZE250" s="1566"/>
      <c r="SZF250" s="1566"/>
      <c r="SZG250" s="1566"/>
      <c r="SZH250" s="1566"/>
      <c r="SZI250" s="1566"/>
      <c r="SZJ250" s="1566"/>
      <c r="SZK250" s="1566"/>
      <c r="SZL250" s="1566"/>
      <c r="SZM250" s="1566"/>
      <c r="SZN250" s="1566"/>
      <c r="SZO250" s="1566"/>
      <c r="SZP250" s="1566"/>
      <c r="SZQ250" s="1566"/>
      <c r="SZR250" s="1566"/>
      <c r="SZS250" s="1566"/>
      <c r="SZT250" s="1566"/>
      <c r="SZU250" s="1566"/>
      <c r="SZV250" s="1566"/>
      <c r="SZW250" s="1566"/>
      <c r="SZX250" s="1566"/>
      <c r="SZY250" s="1566"/>
      <c r="SZZ250" s="1566"/>
      <c r="TAA250" s="1566"/>
      <c r="TAB250" s="1566"/>
      <c r="TAC250" s="1566"/>
      <c r="TAD250" s="1566"/>
      <c r="TAE250" s="1566"/>
      <c r="TAF250" s="1566"/>
      <c r="TAG250" s="1566"/>
      <c r="TAH250" s="1566"/>
      <c r="TAI250" s="1566"/>
      <c r="TAJ250" s="1566"/>
      <c r="TAK250" s="1566"/>
      <c r="TAL250" s="1566"/>
      <c r="TAM250" s="1566"/>
      <c r="TAN250" s="1566"/>
      <c r="TAO250" s="1566"/>
      <c r="TAP250" s="1566"/>
      <c r="TAQ250" s="1566"/>
      <c r="TAR250" s="1566"/>
      <c r="TAS250" s="1566"/>
      <c r="TAT250" s="1566"/>
      <c r="TAU250" s="1566"/>
      <c r="TAV250" s="1566"/>
      <c r="TAW250" s="1566"/>
      <c r="TAX250" s="1566"/>
      <c r="TAY250" s="1566"/>
      <c r="TAZ250" s="1566"/>
      <c r="TBA250" s="1566"/>
      <c r="TBB250" s="1566"/>
      <c r="TBC250" s="1566"/>
      <c r="TBD250" s="1566"/>
      <c r="TBE250" s="1566"/>
      <c r="TBF250" s="1566"/>
      <c r="TBG250" s="1566"/>
      <c r="TBH250" s="1566"/>
      <c r="TBI250" s="1566"/>
      <c r="TBJ250" s="1566"/>
      <c r="TBK250" s="1566"/>
      <c r="TBL250" s="1566"/>
      <c r="TBM250" s="1566"/>
      <c r="TBN250" s="1566"/>
      <c r="TBO250" s="1566"/>
      <c r="TBP250" s="1566"/>
      <c r="TBQ250" s="1566"/>
      <c r="TBR250" s="1566"/>
      <c r="TBS250" s="1566"/>
      <c r="TBT250" s="1566"/>
      <c r="TBU250" s="1566"/>
      <c r="TBV250" s="1566"/>
      <c r="TBW250" s="1566"/>
      <c r="TBX250" s="1566"/>
      <c r="TBY250" s="1566"/>
      <c r="TBZ250" s="1566"/>
      <c r="TCA250" s="1566"/>
      <c r="TCB250" s="1566"/>
      <c r="TCC250" s="1566"/>
      <c r="TCD250" s="1566"/>
      <c r="TCE250" s="1566"/>
      <c r="TCF250" s="1566"/>
      <c r="TCG250" s="1566"/>
      <c r="TCH250" s="1566"/>
      <c r="TCI250" s="1566"/>
      <c r="TCJ250" s="1566"/>
      <c r="TCK250" s="1566"/>
      <c r="TCL250" s="1566"/>
      <c r="TCM250" s="1566"/>
      <c r="TCN250" s="1566"/>
      <c r="TCO250" s="1566"/>
      <c r="TCP250" s="1566"/>
      <c r="TCQ250" s="1566"/>
      <c r="TCR250" s="1566"/>
      <c r="TCS250" s="1566"/>
      <c r="TCT250" s="1566"/>
      <c r="TCU250" s="1566"/>
      <c r="TCV250" s="1566"/>
      <c r="TCW250" s="1566"/>
      <c r="TCX250" s="1566"/>
      <c r="TCY250" s="1566"/>
      <c r="TCZ250" s="1566"/>
      <c r="TDA250" s="1566"/>
      <c r="TDB250" s="1566"/>
      <c r="TDC250" s="1566"/>
      <c r="TDD250" s="1566"/>
      <c r="TDE250" s="1566"/>
      <c r="TDF250" s="1566"/>
      <c r="TDG250" s="1566"/>
      <c r="TDH250" s="1566"/>
      <c r="TDI250" s="1566"/>
      <c r="TDJ250" s="1566"/>
      <c r="TDK250" s="1566"/>
      <c r="TDL250" s="1566"/>
      <c r="TDM250" s="1566"/>
      <c r="TDN250" s="1566"/>
      <c r="TDO250" s="1566"/>
      <c r="TDP250" s="1566"/>
      <c r="TDQ250" s="1566"/>
      <c r="TDR250" s="1566"/>
      <c r="TDS250" s="1566"/>
      <c r="TDT250" s="1566"/>
      <c r="TDU250" s="1566"/>
      <c r="TDV250" s="1566"/>
      <c r="TDW250" s="1566"/>
      <c r="TDX250" s="1566"/>
      <c r="TDY250" s="1566"/>
      <c r="TDZ250" s="1566"/>
      <c r="TEA250" s="1566"/>
      <c r="TEB250" s="1566"/>
      <c r="TEC250" s="1566"/>
      <c r="TED250" s="1566"/>
      <c r="TEE250" s="1566"/>
      <c r="TEF250" s="1566"/>
      <c r="TEG250" s="1566"/>
      <c r="TEH250" s="1566"/>
      <c r="TEI250" s="1566"/>
      <c r="TEJ250" s="1566"/>
      <c r="TEK250" s="1566"/>
      <c r="TEL250" s="1566"/>
      <c r="TEM250" s="1566"/>
      <c r="TEN250" s="1566"/>
      <c r="TEO250" s="1566"/>
      <c r="TEP250" s="1566"/>
      <c r="TEQ250" s="1566"/>
      <c r="TER250" s="1566"/>
      <c r="TES250" s="1566"/>
      <c r="TET250" s="1566"/>
      <c r="TEU250" s="1566"/>
      <c r="TEV250" s="1566"/>
      <c r="TEW250" s="1566"/>
      <c r="TEX250" s="1566"/>
      <c r="TEY250" s="1566"/>
      <c r="TEZ250" s="1566"/>
      <c r="TFA250" s="1566"/>
      <c r="TFB250" s="1566"/>
      <c r="TFC250" s="1566"/>
      <c r="TFD250" s="1566"/>
      <c r="TFE250" s="1566"/>
      <c r="TFF250" s="1566"/>
      <c r="TFG250" s="1566"/>
      <c r="TFH250" s="1566"/>
      <c r="TFI250" s="1566"/>
      <c r="TFJ250" s="1566"/>
      <c r="TFK250" s="1566"/>
      <c r="TFL250" s="1566"/>
      <c r="TFM250" s="1566"/>
      <c r="TFN250" s="1566"/>
      <c r="TFO250" s="1566"/>
      <c r="TFP250" s="1566"/>
      <c r="TFQ250" s="1566"/>
      <c r="TFR250" s="1566"/>
      <c r="TFS250" s="1566"/>
      <c r="TFT250" s="1566"/>
      <c r="TFU250" s="1566"/>
      <c r="TFV250" s="1566"/>
      <c r="TFW250" s="1566"/>
      <c r="TFX250" s="1566"/>
      <c r="TFY250" s="1566"/>
      <c r="TFZ250" s="1566"/>
      <c r="TGA250" s="1566"/>
      <c r="TGB250" s="1566"/>
      <c r="TGC250" s="1566"/>
      <c r="TGD250" s="1566"/>
      <c r="TGE250" s="1566"/>
      <c r="TGF250" s="1566"/>
      <c r="TGG250" s="1566"/>
      <c r="TGH250" s="1566"/>
      <c r="TGI250" s="1566"/>
      <c r="TGJ250" s="1566"/>
      <c r="TGK250" s="1566"/>
      <c r="TGL250" s="1566"/>
      <c r="TGM250" s="1566"/>
      <c r="TGN250" s="1566"/>
      <c r="TGO250" s="1566"/>
      <c r="TGP250" s="1566"/>
      <c r="TGQ250" s="1566"/>
      <c r="TGR250" s="1566"/>
      <c r="TGS250" s="1566"/>
      <c r="TGT250" s="1566"/>
      <c r="TGU250" s="1566"/>
      <c r="TGV250" s="1566"/>
      <c r="TGW250" s="1566"/>
      <c r="TGX250" s="1566"/>
      <c r="TGY250" s="1566"/>
      <c r="TGZ250" s="1566"/>
      <c r="THA250" s="1566"/>
      <c r="THB250" s="1566"/>
      <c r="THC250" s="1566"/>
      <c r="THD250" s="1566"/>
      <c r="THE250" s="1566"/>
      <c r="THF250" s="1566"/>
      <c r="THG250" s="1566"/>
      <c r="THH250" s="1566"/>
      <c r="THI250" s="1566"/>
      <c r="THJ250" s="1566"/>
      <c r="THK250" s="1566"/>
      <c r="THL250" s="1566"/>
      <c r="THM250" s="1566"/>
      <c r="THN250" s="1566"/>
      <c r="THO250" s="1566"/>
      <c r="THP250" s="1566"/>
      <c r="THQ250" s="1566"/>
      <c r="THR250" s="1566"/>
      <c r="THS250" s="1566"/>
      <c r="THT250" s="1566"/>
      <c r="THU250" s="1566"/>
      <c r="THV250" s="1566"/>
      <c r="THW250" s="1566"/>
      <c r="THX250" s="1566"/>
      <c r="THY250" s="1566"/>
      <c r="THZ250" s="1566"/>
      <c r="TIA250" s="1566"/>
      <c r="TIB250" s="1566"/>
      <c r="TIC250" s="1566"/>
      <c r="TID250" s="1566"/>
      <c r="TIE250" s="1566"/>
      <c r="TIF250" s="1566"/>
      <c r="TIG250" s="1566"/>
      <c r="TIH250" s="1566"/>
      <c r="TII250" s="1566"/>
      <c r="TIJ250" s="1566"/>
      <c r="TIK250" s="1566"/>
      <c r="TIL250" s="1566"/>
      <c r="TIM250" s="1566"/>
      <c r="TIN250" s="1566"/>
      <c r="TIO250" s="1566"/>
      <c r="TIP250" s="1566"/>
      <c r="TIQ250" s="1566"/>
      <c r="TIR250" s="1566"/>
      <c r="TIS250" s="1566"/>
      <c r="TIT250" s="1566"/>
      <c r="TIU250" s="1566"/>
      <c r="TIV250" s="1566"/>
      <c r="TIW250" s="1566"/>
      <c r="TIX250" s="1566"/>
      <c r="TIY250" s="1566"/>
      <c r="TIZ250" s="1566"/>
      <c r="TJA250" s="1566"/>
      <c r="TJB250" s="1566"/>
      <c r="TJC250" s="1566"/>
      <c r="TJD250" s="1566"/>
      <c r="TJE250" s="1566"/>
      <c r="TJF250" s="1566"/>
      <c r="TJG250" s="1566"/>
      <c r="TJH250" s="1566"/>
      <c r="TJI250" s="1566"/>
      <c r="TJJ250" s="1566"/>
      <c r="TJK250" s="1566"/>
      <c r="TJL250" s="1566"/>
      <c r="TJM250" s="1566"/>
      <c r="TJN250" s="1566"/>
      <c r="TJO250" s="1566"/>
      <c r="TJP250" s="1566"/>
      <c r="TJQ250" s="1566"/>
      <c r="TJR250" s="1566"/>
      <c r="TJS250" s="1566"/>
      <c r="TJT250" s="1566"/>
      <c r="TJU250" s="1566"/>
      <c r="TJV250" s="1566"/>
      <c r="TJW250" s="1566"/>
      <c r="TJX250" s="1566"/>
      <c r="TJY250" s="1566"/>
      <c r="TJZ250" s="1566"/>
      <c r="TKA250" s="1566"/>
      <c r="TKB250" s="1566"/>
      <c r="TKC250" s="1566"/>
      <c r="TKD250" s="1566"/>
      <c r="TKE250" s="1566"/>
      <c r="TKF250" s="1566"/>
      <c r="TKG250" s="1566"/>
      <c r="TKH250" s="1566"/>
      <c r="TKI250" s="1566"/>
      <c r="TKJ250" s="1566"/>
      <c r="TKK250" s="1566"/>
      <c r="TKL250" s="1566"/>
      <c r="TKM250" s="1566"/>
      <c r="TKN250" s="1566"/>
      <c r="TKO250" s="1566"/>
      <c r="TKP250" s="1566"/>
      <c r="TKQ250" s="1566"/>
      <c r="TKR250" s="1566"/>
      <c r="TKS250" s="1566"/>
      <c r="TKT250" s="1566"/>
      <c r="TKU250" s="1566"/>
      <c r="TKV250" s="1566"/>
      <c r="TKW250" s="1566"/>
      <c r="TKX250" s="1566"/>
      <c r="TKY250" s="1566"/>
      <c r="TKZ250" s="1566"/>
      <c r="TLA250" s="1566"/>
      <c r="TLB250" s="1566"/>
      <c r="TLC250" s="1566"/>
      <c r="TLD250" s="1566"/>
      <c r="TLE250" s="1566"/>
      <c r="TLF250" s="1566"/>
      <c r="TLG250" s="1566"/>
      <c r="TLH250" s="1566"/>
      <c r="TLI250" s="1566"/>
      <c r="TLJ250" s="1566"/>
      <c r="TLK250" s="1566"/>
      <c r="TLL250" s="1566"/>
      <c r="TLM250" s="1566"/>
      <c r="TLN250" s="1566"/>
      <c r="TLO250" s="1566"/>
      <c r="TLP250" s="1566"/>
      <c r="TLQ250" s="1566"/>
      <c r="TLR250" s="1566"/>
      <c r="TLS250" s="1566"/>
      <c r="TLT250" s="1566"/>
      <c r="TLU250" s="1566"/>
      <c r="TLV250" s="1566"/>
      <c r="TLW250" s="1566"/>
      <c r="TLX250" s="1566"/>
      <c r="TLY250" s="1566"/>
      <c r="TLZ250" s="1566"/>
      <c r="TMA250" s="1566"/>
      <c r="TMB250" s="1566"/>
      <c r="TMC250" s="1566"/>
      <c r="TMD250" s="1566"/>
      <c r="TME250" s="1566"/>
      <c r="TMF250" s="1566"/>
      <c r="TMG250" s="1566"/>
      <c r="TMH250" s="1566"/>
      <c r="TMI250" s="1566"/>
      <c r="TMJ250" s="1566"/>
      <c r="TMK250" s="1566"/>
      <c r="TML250" s="1566"/>
      <c r="TMM250" s="1566"/>
      <c r="TMN250" s="1566"/>
      <c r="TMO250" s="1566"/>
      <c r="TMP250" s="1566"/>
      <c r="TMQ250" s="1566"/>
      <c r="TMR250" s="1566"/>
      <c r="TMS250" s="1566"/>
      <c r="TMT250" s="1566"/>
      <c r="TMU250" s="1566"/>
      <c r="TMV250" s="1566"/>
      <c r="TMW250" s="1566"/>
      <c r="TMX250" s="1566"/>
      <c r="TMY250" s="1566"/>
      <c r="TMZ250" s="1566"/>
      <c r="TNA250" s="1566"/>
      <c r="TNB250" s="1566"/>
      <c r="TNC250" s="1566"/>
      <c r="TND250" s="1566"/>
      <c r="TNE250" s="1566"/>
      <c r="TNF250" s="1566"/>
      <c r="TNG250" s="1566"/>
      <c r="TNH250" s="1566"/>
      <c r="TNI250" s="1566"/>
      <c r="TNJ250" s="1566"/>
      <c r="TNK250" s="1566"/>
      <c r="TNL250" s="1566"/>
      <c r="TNM250" s="1566"/>
      <c r="TNN250" s="1566"/>
      <c r="TNO250" s="1566"/>
      <c r="TNP250" s="1566"/>
      <c r="TNQ250" s="1566"/>
      <c r="TNR250" s="1566"/>
      <c r="TNS250" s="1566"/>
      <c r="TNT250" s="1566"/>
      <c r="TNU250" s="1566"/>
      <c r="TNV250" s="1566"/>
      <c r="TNW250" s="1566"/>
      <c r="TNX250" s="1566"/>
      <c r="TNY250" s="1566"/>
      <c r="TNZ250" s="1566"/>
      <c r="TOA250" s="1566"/>
      <c r="TOB250" s="1566"/>
      <c r="TOC250" s="1566"/>
      <c r="TOD250" s="1566"/>
      <c r="TOE250" s="1566"/>
      <c r="TOF250" s="1566"/>
      <c r="TOG250" s="1566"/>
      <c r="TOH250" s="1566"/>
      <c r="TOI250" s="1566"/>
      <c r="TOJ250" s="1566"/>
      <c r="TOK250" s="1566"/>
      <c r="TOL250" s="1566"/>
      <c r="TOM250" s="1566"/>
      <c r="TON250" s="1566"/>
      <c r="TOO250" s="1566"/>
      <c r="TOP250" s="1566"/>
      <c r="TOQ250" s="1566"/>
      <c r="TOR250" s="1566"/>
      <c r="TOS250" s="1566"/>
      <c r="TOT250" s="1566"/>
      <c r="TOU250" s="1566"/>
      <c r="TOV250" s="1566"/>
      <c r="TOW250" s="1566"/>
      <c r="TOX250" s="1566"/>
      <c r="TOY250" s="1566"/>
      <c r="TOZ250" s="1566"/>
      <c r="TPA250" s="1566"/>
      <c r="TPB250" s="1566"/>
      <c r="TPC250" s="1566"/>
      <c r="TPD250" s="1566"/>
      <c r="TPE250" s="1566"/>
      <c r="TPF250" s="1566"/>
      <c r="TPG250" s="1566"/>
      <c r="TPH250" s="1566"/>
      <c r="TPI250" s="1566"/>
      <c r="TPJ250" s="1566"/>
      <c r="TPK250" s="1566"/>
      <c r="TPL250" s="1566"/>
      <c r="TPM250" s="1566"/>
      <c r="TPN250" s="1566"/>
      <c r="TPO250" s="1566"/>
      <c r="TPP250" s="1566"/>
      <c r="TPQ250" s="1566"/>
      <c r="TPR250" s="1566"/>
      <c r="TPS250" s="1566"/>
      <c r="TPT250" s="1566"/>
      <c r="TPU250" s="1566"/>
      <c r="TPV250" s="1566"/>
      <c r="TPW250" s="1566"/>
      <c r="TPX250" s="1566"/>
      <c r="TPY250" s="1566"/>
      <c r="TPZ250" s="1566"/>
      <c r="TQA250" s="1566"/>
      <c r="TQB250" s="1566"/>
      <c r="TQC250" s="1566"/>
      <c r="TQD250" s="1566"/>
      <c r="TQE250" s="1566"/>
      <c r="TQF250" s="1566"/>
      <c r="TQG250" s="1566"/>
      <c r="TQH250" s="1566"/>
      <c r="TQI250" s="1566"/>
      <c r="TQJ250" s="1566"/>
      <c r="TQK250" s="1566"/>
      <c r="TQL250" s="1566"/>
      <c r="TQM250" s="1566"/>
      <c r="TQN250" s="1566"/>
      <c r="TQO250" s="1566"/>
      <c r="TQP250" s="1566"/>
      <c r="TQQ250" s="1566"/>
      <c r="TQR250" s="1566"/>
      <c r="TQS250" s="1566"/>
      <c r="TQT250" s="1566"/>
      <c r="TQU250" s="1566"/>
      <c r="TQV250" s="1566"/>
      <c r="TQW250" s="1566"/>
      <c r="TQX250" s="1566"/>
      <c r="TQY250" s="1566"/>
      <c r="TQZ250" s="1566"/>
      <c r="TRA250" s="1566"/>
      <c r="TRB250" s="1566"/>
      <c r="TRC250" s="1566"/>
      <c r="TRD250" s="1566"/>
      <c r="TRE250" s="1566"/>
      <c r="TRF250" s="1566"/>
      <c r="TRG250" s="1566"/>
      <c r="TRH250" s="1566"/>
      <c r="TRI250" s="1566"/>
      <c r="TRJ250" s="1566"/>
      <c r="TRK250" s="1566"/>
      <c r="TRL250" s="1566"/>
      <c r="TRM250" s="1566"/>
      <c r="TRN250" s="1566"/>
      <c r="TRO250" s="1566"/>
      <c r="TRP250" s="1566"/>
      <c r="TRQ250" s="1566"/>
      <c r="TRR250" s="1566"/>
      <c r="TRS250" s="1566"/>
      <c r="TRT250" s="1566"/>
      <c r="TRU250" s="1566"/>
      <c r="TRV250" s="1566"/>
      <c r="TRW250" s="1566"/>
      <c r="TRX250" s="1566"/>
      <c r="TRY250" s="1566"/>
      <c r="TRZ250" s="1566"/>
      <c r="TSA250" s="1566"/>
      <c r="TSB250" s="1566"/>
      <c r="TSC250" s="1566"/>
      <c r="TSD250" s="1566"/>
      <c r="TSE250" s="1566"/>
      <c r="TSF250" s="1566"/>
      <c r="TSG250" s="1566"/>
      <c r="TSH250" s="1566"/>
      <c r="TSI250" s="1566"/>
      <c r="TSJ250" s="1566"/>
      <c r="TSK250" s="1566"/>
      <c r="TSL250" s="1566"/>
      <c r="TSM250" s="1566"/>
      <c r="TSN250" s="1566"/>
      <c r="TSO250" s="1566"/>
      <c r="TSP250" s="1566"/>
      <c r="TSQ250" s="1566"/>
      <c r="TSR250" s="1566"/>
      <c r="TSS250" s="1566"/>
      <c r="TST250" s="1566"/>
      <c r="TSU250" s="1566"/>
      <c r="TSV250" s="1566"/>
      <c r="TSW250" s="1566"/>
      <c r="TSX250" s="1566"/>
      <c r="TSY250" s="1566"/>
      <c r="TSZ250" s="1566"/>
      <c r="TTA250" s="1566"/>
      <c r="TTB250" s="1566"/>
      <c r="TTC250" s="1566"/>
      <c r="TTD250" s="1566"/>
      <c r="TTE250" s="1566"/>
      <c r="TTF250" s="1566"/>
      <c r="TTG250" s="1566"/>
      <c r="TTH250" s="1566"/>
      <c r="TTI250" s="1566"/>
      <c r="TTJ250" s="1566"/>
      <c r="TTK250" s="1566"/>
      <c r="TTL250" s="1566"/>
      <c r="TTM250" s="1566"/>
      <c r="TTN250" s="1566"/>
      <c r="TTO250" s="1566"/>
      <c r="TTP250" s="1566"/>
      <c r="TTQ250" s="1566"/>
      <c r="TTR250" s="1566"/>
      <c r="TTS250" s="1566"/>
      <c r="TTT250" s="1566"/>
      <c r="TTU250" s="1566"/>
      <c r="TTV250" s="1566"/>
      <c r="TTW250" s="1566"/>
      <c r="TTX250" s="1566"/>
      <c r="TTY250" s="1566"/>
      <c r="TTZ250" s="1566"/>
      <c r="TUA250" s="1566"/>
      <c r="TUB250" s="1566"/>
      <c r="TUC250" s="1566"/>
      <c r="TUD250" s="1566"/>
      <c r="TUE250" s="1566"/>
      <c r="TUF250" s="1566"/>
      <c r="TUG250" s="1566"/>
      <c r="TUH250" s="1566"/>
      <c r="TUI250" s="1566"/>
      <c r="TUJ250" s="1566"/>
      <c r="TUK250" s="1566"/>
      <c r="TUL250" s="1566"/>
      <c r="TUM250" s="1566"/>
      <c r="TUN250" s="1566"/>
      <c r="TUO250" s="1566"/>
      <c r="TUP250" s="1566"/>
      <c r="TUQ250" s="1566"/>
      <c r="TUR250" s="1566"/>
      <c r="TUS250" s="1566"/>
      <c r="TUT250" s="1566"/>
      <c r="TUU250" s="1566"/>
      <c r="TUV250" s="1566"/>
      <c r="TUW250" s="1566"/>
      <c r="TUX250" s="1566"/>
      <c r="TUY250" s="1566"/>
      <c r="TUZ250" s="1566"/>
      <c r="TVA250" s="1566"/>
      <c r="TVB250" s="1566"/>
      <c r="TVC250" s="1566"/>
      <c r="TVD250" s="1566"/>
      <c r="TVE250" s="1566"/>
      <c r="TVF250" s="1566"/>
      <c r="TVG250" s="1566"/>
      <c r="TVH250" s="1566"/>
      <c r="TVI250" s="1566"/>
      <c r="TVJ250" s="1566"/>
      <c r="TVK250" s="1566"/>
      <c r="TVL250" s="1566"/>
      <c r="TVM250" s="1566"/>
      <c r="TVN250" s="1566"/>
      <c r="TVO250" s="1566"/>
      <c r="TVP250" s="1566"/>
      <c r="TVQ250" s="1566"/>
      <c r="TVR250" s="1566"/>
      <c r="TVS250" s="1566"/>
      <c r="TVT250" s="1566"/>
      <c r="TVU250" s="1566"/>
      <c r="TVV250" s="1566"/>
      <c r="TVW250" s="1566"/>
      <c r="TVX250" s="1566"/>
      <c r="TVY250" s="1566"/>
      <c r="TVZ250" s="1566"/>
      <c r="TWA250" s="1566"/>
      <c r="TWB250" s="1566"/>
      <c r="TWC250" s="1566"/>
      <c r="TWD250" s="1566"/>
      <c r="TWE250" s="1566"/>
      <c r="TWF250" s="1566"/>
      <c r="TWG250" s="1566"/>
      <c r="TWH250" s="1566"/>
      <c r="TWI250" s="1566"/>
      <c r="TWJ250" s="1566"/>
      <c r="TWK250" s="1566"/>
      <c r="TWL250" s="1566"/>
      <c r="TWM250" s="1566"/>
      <c r="TWN250" s="1566"/>
      <c r="TWO250" s="1566"/>
      <c r="TWP250" s="1566"/>
      <c r="TWQ250" s="1566"/>
      <c r="TWR250" s="1566"/>
      <c r="TWS250" s="1566"/>
      <c r="TWT250" s="1566"/>
      <c r="TWU250" s="1566"/>
      <c r="TWV250" s="1566"/>
      <c r="TWW250" s="1566"/>
      <c r="TWX250" s="1566"/>
      <c r="TWY250" s="1566"/>
      <c r="TWZ250" s="1566"/>
      <c r="TXA250" s="1566"/>
      <c r="TXB250" s="1566"/>
      <c r="TXC250" s="1566"/>
      <c r="TXD250" s="1566"/>
      <c r="TXE250" s="1566"/>
      <c r="TXF250" s="1566"/>
      <c r="TXG250" s="1566"/>
      <c r="TXH250" s="1566"/>
      <c r="TXI250" s="1566"/>
      <c r="TXJ250" s="1566"/>
      <c r="TXK250" s="1566"/>
      <c r="TXL250" s="1566"/>
      <c r="TXM250" s="1566"/>
      <c r="TXN250" s="1566"/>
      <c r="TXO250" s="1566"/>
      <c r="TXP250" s="1566"/>
      <c r="TXQ250" s="1566"/>
      <c r="TXR250" s="1566"/>
      <c r="TXS250" s="1566"/>
      <c r="TXT250" s="1566"/>
      <c r="TXU250" s="1566"/>
      <c r="TXV250" s="1566"/>
      <c r="TXW250" s="1566"/>
      <c r="TXX250" s="1566"/>
      <c r="TXY250" s="1566"/>
      <c r="TXZ250" s="1566"/>
      <c r="TYA250" s="1566"/>
      <c r="TYB250" s="1566"/>
      <c r="TYC250" s="1566"/>
      <c r="TYD250" s="1566"/>
      <c r="TYE250" s="1566"/>
      <c r="TYF250" s="1566"/>
      <c r="TYG250" s="1566"/>
      <c r="TYH250" s="1566"/>
      <c r="TYI250" s="1566"/>
      <c r="TYJ250" s="1566"/>
      <c r="TYK250" s="1566"/>
      <c r="TYL250" s="1566"/>
      <c r="TYM250" s="1566"/>
      <c r="TYN250" s="1566"/>
      <c r="TYO250" s="1566"/>
      <c r="TYP250" s="1566"/>
      <c r="TYQ250" s="1566"/>
      <c r="TYR250" s="1566"/>
      <c r="TYS250" s="1566"/>
      <c r="TYT250" s="1566"/>
      <c r="TYU250" s="1566"/>
      <c r="TYV250" s="1566"/>
      <c r="TYW250" s="1566"/>
      <c r="TYX250" s="1566"/>
      <c r="TYY250" s="1566"/>
      <c r="TYZ250" s="1566"/>
      <c r="TZA250" s="1566"/>
      <c r="TZB250" s="1566"/>
      <c r="TZC250" s="1566"/>
      <c r="TZD250" s="1566"/>
      <c r="TZE250" s="1566"/>
      <c r="TZF250" s="1566"/>
      <c r="TZG250" s="1566"/>
      <c r="TZH250" s="1566"/>
      <c r="TZI250" s="1566"/>
      <c r="TZJ250" s="1566"/>
      <c r="TZK250" s="1566"/>
      <c r="TZL250" s="1566"/>
      <c r="TZM250" s="1566"/>
      <c r="TZN250" s="1566"/>
      <c r="TZO250" s="1566"/>
      <c r="TZP250" s="1566"/>
      <c r="TZQ250" s="1566"/>
      <c r="TZR250" s="1566"/>
      <c r="TZS250" s="1566"/>
      <c r="TZT250" s="1566"/>
      <c r="TZU250" s="1566"/>
      <c r="TZV250" s="1566"/>
      <c r="TZW250" s="1566"/>
      <c r="TZX250" s="1566"/>
      <c r="TZY250" s="1566"/>
      <c r="TZZ250" s="1566"/>
      <c r="UAA250" s="1566"/>
      <c r="UAB250" s="1566"/>
      <c r="UAC250" s="1566"/>
      <c r="UAD250" s="1566"/>
      <c r="UAE250" s="1566"/>
      <c r="UAF250" s="1566"/>
      <c r="UAG250" s="1566"/>
      <c r="UAH250" s="1566"/>
      <c r="UAI250" s="1566"/>
      <c r="UAJ250" s="1566"/>
      <c r="UAK250" s="1566"/>
      <c r="UAL250" s="1566"/>
      <c r="UAM250" s="1566"/>
      <c r="UAN250" s="1566"/>
      <c r="UAO250" s="1566"/>
      <c r="UAP250" s="1566"/>
      <c r="UAQ250" s="1566"/>
      <c r="UAR250" s="1566"/>
      <c r="UAS250" s="1566"/>
      <c r="UAT250" s="1566"/>
      <c r="UAU250" s="1566"/>
      <c r="UAV250" s="1566"/>
      <c r="UAW250" s="1566"/>
      <c r="UAX250" s="1566"/>
      <c r="UAY250" s="1566"/>
      <c r="UAZ250" s="1566"/>
      <c r="UBA250" s="1566"/>
      <c r="UBB250" s="1566"/>
      <c r="UBC250" s="1566"/>
      <c r="UBD250" s="1566"/>
      <c r="UBE250" s="1566"/>
      <c r="UBF250" s="1566"/>
      <c r="UBG250" s="1566"/>
      <c r="UBH250" s="1566"/>
      <c r="UBI250" s="1566"/>
      <c r="UBJ250" s="1566"/>
      <c r="UBK250" s="1566"/>
      <c r="UBL250" s="1566"/>
      <c r="UBM250" s="1566"/>
      <c r="UBN250" s="1566"/>
      <c r="UBO250" s="1566"/>
      <c r="UBP250" s="1566"/>
      <c r="UBQ250" s="1566"/>
      <c r="UBR250" s="1566"/>
      <c r="UBS250" s="1566"/>
      <c r="UBT250" s="1566"/>
      <c r="UBU250" s="1566"/>
      <c r="UBV250" s="1566"/>
      <c r="UBW250" s="1566"/>
      <c r="UBX250" s="1566"/>
      <c r="UBY250" s="1566"/>
      <c r="UBZ250" s="1566"/>
      <c r="UCA250" s="1566"/>
      <c r="UCB250" s="1566"/>
      <c r="UCC250" s="1566"/>
      <c r="UCD250" s="1566"/>
      <c r="UCE250" s="1566"/>
      <c r="UCF250" s="1566"/>
      <c r="UCG250" s="1566"/>
      <c r="UCH250" s="1566"/>
      <c r="UCI250" s="1566"/>
      <c r="UCJ250" s="1566"/>
      <c r="UCK250" s="1566"/>
      <c r="UCL250" s="1566"/>
      <c r="UCM250" s="1566"/>
      <c r="UCN250" s="1566"/>
      <c r="UCO250" s="1566"/>
      <c r="UCP250" s="1566"/>
      <c r="UCQ250" s="1566"/>
      <c r="UCR250" s="1566"/>
      <c r="UCS250" s="1566"/>
      <c r="UCT250" s="1566"/>
      <c r="UCU250" s="1566"/>
      <c r="UCV250" s="1566"/>
      <c r="UCW250" s="1566"/>
      <c r="UCX250" s="1566"/>
      <c r="UCY250" s="1566"/>
      <c r="UCZ250" s="1566"/>
      <c r="UDA250" s="1566"/>
      <c r="UDB250" s="1566"/>
      <c r="UDC250" s="1566"/>
      <c r="UDD250" s="1566"/>
      <c r="UDE250" s="1566"/>
      <c r="UDF250" s="1566"/>
      <c r="UDG250" s="1566"/>
      <c r="UDH250" s="1566"/>
      <c r="UDI250" s="1566"/>
      <c r="UDJ250" s="1566"/>
      <c r="UDK250" s="1566"/>
      <c r="UDL250" s="1566"/>
      <c r="UDM250" s="1566"/>
      <c r="UDN250" s="1566"/>
      <c r="UDO250" s="1566"/>
      <c r="UDP250" s="1566"/>
      <c r="UDQ250" s="1566"/>
      <c r="UDR250" s="1566"/>
      <c r="UDS250" s="1566"/>
      <c r="UDT250" s="1566"/>
      <c r="UDU250" s="1566"/>
      <c r="UDV250" s="1566"/>
      <c r="UDW250" s="1566"/>
      <c r="UDX250" s="1566"/>
      <c r="UDY250" s="1566"/>
      <c r="UDZ250" s="1566"/>
      <c r="UEA250" s="1566"/>
      <c r="UEB250" s="1566"/>
      <c r="UEC250" s="1566"/>
      <c r="UED250" s="1566"/>
      <c r="UEE250" s="1566"/>
      <c r="UEF250" s="1566"/>
      <c r="UEG250" s="1566"/>
      <c r="UEH250" s="1566"/>
      <c r="UEI250" s="1566"/>
      <c r="UEJ250" s="1566"/>
      <c r="UEK250" s="1566"/>
      <c r="UEL250" s="1566"/>
      <c r="UEM250" s="1566"/>
      <c r="UEN250" s="1566"/>
      <c r="UEO250" s="1566"/>
      <c r="UEP250" s="1566"/>
      <c r="UEQ250" s="1566"/>
      <c r="UER250" s="1566"/>
      <c r="UES250" s="1566"/>
      <c r="UET250" s="1566"/>
      <c r="UEU250" s="1566"/>
      <c r="UEV250" s="1566"/>
      <c r="UEW250" s="1566"/>
      <c r="UEX250" s="1566"/>
      <c r="UEY250" s="1566"/>
      <c r="UEZ250" s="1566"/>
      <c r="UFA250" s="1566"/>
      <c r="UFB250" s="1566"/>
      <c r="UFC250" s="1566"/>
      <c r="UFD250" s="1566"/>
      <c r="UFE250" s="1566"/>
      <c r="UFF250" s="1566"/>
      <c r="UFG250" s="1566"/>
      <c r="UFH250" s="1566"/>
      <c r="UFI250" s="1566"/>
      <c r="UFJ250" s="1566"/>
      <c r="UFK250" s="1566"/>
      <c r="UFL250" s="1566"/>
      <c r="UFM250" s="1566"/>
      <c r="UFN250" s="1566"/>
      <c r="UFO250" s="1566"/>
      <c r="UFP250" s="1566"/>
      <c r="UFQ250" s="1566"/>
      <c r="UFR250" s="1566"/>
      <c r="UFS250" s="1566"/>
      <c r="UFT250" s="1566"/>
      <c r="UFU250" s="1566"/>
      <c r="UFV250" s="1566"/>
      <c r="UFW250" s="1566"/>
      <c r="UFX250" s="1566"/>
      <c r="UFY250" s="1566"/>
      <c r="UFZ250" s="1566"/>
      <c r="UGA250" s="1566"/>
      <c r="UGB250" s="1566"/>
      <c r="UGC250" s="1566"/>
      <c r="UGD250" s="1566"/>
      <c r="UGE250" s="1566"/>
      <c r="UGF250" s="1566"/>
      <c r="UGG250" s="1566"/>
      <c r="UGH250" s="1566"/>
      <c r="UGI250" s="1566"/>
      <c r="UGJ250" s="1566"/>
      <c r="UGK250" s="1566"/>
      <c r="UGL250" s="1566"/>
      <c r="UGM250" s="1566"/>
      <c r="UGN250" s="1566"/>
      <c r="UGO250" s="1566"/>
      <c r="UGP250" s="1566"/>
      <c r="UGQ250" s="1566"/>
      <c r="UGR250" s="1566"/>
      <c r="UGS250" s="1566"/>
      <c r="UGT250" s="1566"/>
      <c r="UGU250" s="1566"/>
      <c r="UGV250" s="1566"/>
      <c r="UGW250" s="1566"/>
      <c r="UGX250" s="1566"/>
      <c r="UGY250" s="1566"/>
      <c r="UGZ250" s="1566"/>
      <c r="UHA250" s="1566"/>
      <c r="UHB250" s="1566"/>
      <c r="UHC250" s="1566"/>
      <c r="UHD250" s="1566"/>
      <c r="UHE250" s="1566"/>
      <c r="UHF250" s="1566"/>
      <c r="UHG250" s="1566"/>
      <c r="UHH250" s="1566"/>
      <c r="UHI250" s="1566"/>
      <c r="UHJ250" s="1566"/>
      <c r="UHK250" s="1566"/>
      <c r="UHL250" s="1566"/>
      <c r="UHM250" s="1566"/>
      <c r="UHN250" s="1566"/>
      <c r="UHO250" s="1566"/>
      <c r="UHP250" s="1566"/>
      <c r="UHQ250" s="1566"/>
      <c r="UHR250" s="1566"/>
      <c r="UHS250" s="1566"/>
      <c r="UHT250" s="1566"/>
      <c r="UHU250" s="1566"/>
      <c r="UHV250" s="1566"/>
      <c r="UHW250" s="1566"/>
      <c r="UHX250" s="1566"/>
      <c r="UHY250" s="1566"/>
      <c r="UHZ250" s="1566"/>
      <c r="UIA250" s="1566"/>
      <c r="UIB250" s="1566"/>
      <c r="UIC250" s="1566"/>
      <c r="UID250" s="1566"/>
      <c r="UIE250" s="1566"/>
      <c r="UIF250" s="1566"/>
      <c r="UIG250" s="1566"/>
      <c r="UIH250" s="1566"/>
      <c r="UII250" s="1566"/>
      <c r="UIJ250" s="1566"/>
      <c r="UIK250" s="1566"/>
      <c r="UIL250" s="1566"/>
      <c r="UIM250" s="1566"/>
      <c r="UIN250" s="1566"/>
      <c r="UIO250" s="1566"/>
      <c r="UIP250" s="1566"/>
      <c r="UIQ250" s="1566"/>
      <c r="UIR250" s="1566"/>
      <c r="UIS250" s="1566"/>
      <c r="UIT250" s="1566"/>
      <c r="UIU250" s="1566"/>
      <c r="UIV250" s="1566"/>
      <c r="UIW250" s="1566"/>
      <c r="UIX250" s="1566"/>
      <c r="UIY250" s="1566"/>
      <c r="UIZ250" s="1566"/>
      <c r="UJA250" s="1566"/>
      <c r="UJB250" s="1566"/>
      <c r="UJC250" s="1566"/>
      <c r="UJD250" s="1566"/>
      <c r="UJE250" s="1566"/>
      <c r="UJF250" s="1566"/>
      <c r="UJG250" s="1566"/>
      <c r="UJH250" s="1566"/>
      <c r="UJI250" s="1566"/>
      <c r="UJJ250" s="1566"/>
      <c r="UJK250" s="1566"/>
      <c r="UJL250" s="1566"/>
      <c r="UJM250" s="1566"/>
      <c r="UJN250" s="1566"/>
      <c r="UJO250" s="1566"/>
      <c r="UJP250" s="1566"/>
      <c r="UJQ250" s="1566"/>
      <c r="UJR250" s="1566"/>
      <c r="UJS250" s="1566"/>
      <c r="UJT250" s="1566"/>
      <c r="UJU250" s="1566"/>
      <c r="UJV250" s="1566"/>
      <c r="UJW250" s="1566"/>
      <c r="UJX250" s="1566"/>
      <c r="UJY250" s="1566"/>
      <c r="UJZ250" s="1566"/>
      <c r="UKA250" s="1566"/>
      <c r="UKB250" s="1566"/>
      <c r="UKC250" s="1566"/>
      <c r="UKD250" s="1566"/>
      <c r="UKE250" s="1566"/>
      <c r="UKF250" s="1566"/>
      <c r="UKG250" s="1566"/>
      <c r="UKH250" s="1566"/>
      <c r="UKI250" s="1566"/>
      <c r="UKJ250" s="1566"/>
      <c r="UKK250" s="1566"/>
      <c r="UKL250" s="1566"/>
      <c r="UKM250" s="1566"/>
      <c r="UKN250" s="1566"/>
      <c r="UKO250" s="1566"/>
      <c r="UKP250" s="1566"/>
      <c r="UKQ250" s="1566"/>
      <c r="UKR250" s="1566"/>
      <c r="UKS250" s="1566"/>
      <c r="UKT250" s="1566"/>
      <c r="UKU250" s="1566"/>
      <c r="UKV250" s="1566"/>
      <c r="UKW250" s="1566"/>
      <c r="UKX250" s="1566"/>
      <c r="UKY250" s="1566"/>
      <c r="UKZ250" s="1566"/>
      <c r="ULA250" s="1566"/>
      <c r="ULB250" s="1566"/>
      <c r="ULC250" s="1566"/>
      <c r="ULD250" s="1566"/>
      <c r="ULE250" s="1566"/>
      <c r="ULF250" s="1566"/>
      <c r="ULG250" s="1566"/>
      <c r="ULH250" s="1566"/>
      <c r="ULI250" s="1566"/>
      <c r="ULJ250" s="1566"/>
      <c r="ULK250" s="1566"/>
      <c r="ULL250" s="1566"/>
      <c r="ULM250" s="1566"/>
      <c r="ULN250" s="1566"/>
      <c r="ULO250" s="1566"/>
      <c r="ULP250" s="1566"/>
      <c r="ULQ250" s="1566"/>
      <c r="ULR250" s="1566"/>
      <c r="ULS250" s="1566"/>
      <c r="ULT250" s="1566"/>
      <c r="ULU250" s="1566"/>
      <c r="ULV250" s="1566"/>
      <c r="ULW250" s="1566"/>
      <c r="ULX250" s="1566"/>
      <c r="ULY250" s="1566"/>
      <c r="ULZ250" s="1566"/>
      <c r="UMA250" s="1566"/>
      <c r="UMB250" s="1566"/>
      <c r="UMC250" s="1566"/>
      <c r="UMD250" s="1566"/>
      <c r="UME250" s="1566"/>
      <c r="UMF250" s="1566"/>
      <c r="UMG250" s="1566"/>
      <c r="UMH250" s="1566"/>
      <c r="UMI250" s="1566"/>
      <c r="UMJ250" s="1566"/>
      <c r="UMK250" s="1566"/>
      <c r="UML250" s="1566"/>
      <c r="UMM250" s="1566"/>
      <c r="UMN250" s="1566"/>
      <c r="UMO250" s="1566"/>
      <c r="UMP250" s="1566"/>
      <c r="UMQ250" s="1566"/>
      <c r="UMR250" s="1566"/>
      <c r="UMS250" s="1566"/>
      <c r="UMT250" s="1566"/>
      <c r="UMU250" s="1566"/>
      <c r="UMV250" s="1566"/>
      <c r="UMW250" s="1566"/>
      <c r="UMX250" s="1566"/>
      <c r="UMY250" s="1566"/>
      <c r="UMZ250" s="1566"/>
      <c r="UNA250" s="1566"/>
      <c r="UNB250" s="1566"/>
      <c r="UNC250" s="1566"/>
      <c r="UND250" s="1566"/>
      <c r="UNE250" s="1566"/>
      <c r="UNF250" s="1566"/>
      <c r="UNG250" s="1566"/>
      <c r="UNH250" s="1566"/>
      <c r="UNI250" s="1566"/>
      <c r="UNJ250" s="1566"/>
      <c r="UNK250" s="1566"/>
      <c r="UNL250" s="1566"/>
      <c r="UNM250" s="1566"/>
      <c r="UNN250" s="1566"/>
      <c r="UNO250" s="1566"/>
      <c r="UNP250" s="1566"/>
      <c r="UNQ250" s="1566"/>
      <c r="UNR250" s="1566"/>
      <c r="UNS250" s="1566"/>
      <c r="UNT250" s="1566"/>
      <c r="UNU250" s="1566"/>
      <c r="UNV250" s="1566"/>
      <c r="UNW250" s="1566"/>
      <c r="UNX250" s="1566"/>
      <c r="UNY250" s="1566"/>
      <c r="UNZ250" s="1566"/>
      <c r="UOA250" s="1566"/>
      <c r="UOB250" s="1566"/>
      <c r="UOC250" s="1566"/>
      <c r="UOD250" s="1566"/>
      <c r="UOE250" s="1566"/>
      <c r="UOF250" s="1566"/>
      <c r="UOG250" s="1566"/>
      <c r="UOH250" s="1566"/>
      <c r="UOI250" s="1566"/>
      <c r="UOJ250" s="1566"/>
      <c r="UOK250" s="1566"/>
      <c r="UOL250" s="1566"/>
      <c r="UOM250" s="1566"/>
      <c r="UON250" s="1566"/>
      <c r="UOO250" s="1566"/>
      <c r="UOP250" s="1566"/>
      <c r="UOQ250" s="1566"/>
      <c r="UOR250" s="1566"/>
      <c r="UOS250" s="1566"/>
      <c r="UOT250" s="1566"/>
      <c r="UOU250" s="1566"/>
      <c r="UOV250" s="1566"/>
      <c r="UOW250" s="1566"/>
      <c r="UOX250" s="1566"/>
      <c r="UOY250" s="1566"/>
      <c r="UOZ250" s="1566"/>
      <c r="UPA250" s="1566"/>
      <c r="UPB250" s="1566"/>
      <c r="UPC250" s="1566"/>
      <c r="UPD250" s="1566"/>
      <c r="UPE250" s="1566"/>
      <c r="UPF250" s="1566"/>
      <c r="UPG250" s="1566"/>
      <c r="UPH250" s="1566"/>
      <c r="UPI250" s="1566"/>
      <c r="UPJ250" s="1566"/>
      <c r="UPK250" s="1566"/>
      <c r="UPL250" s="1566"/>
      <c r="UPM250" s="1566"/>
      <c r="UPN250" s="1566"/>
      <c r="UPO250" s="1566"/>
      <c r="UPP250" s="1566"/>
      <c r="UPQ250" s="1566"/>
      <c r="UPR250" s="1566"/>
      <c r="UPS250" s="1566"/>
      <c r="UPT250" s="1566"/>
      <c r="UPU250" s="1566"/>
      <c r="UPV250" s="1566"/>
      <c r="UPW250" s="1566"/>
      <c r="UPX250" s="1566"/>
      <c r="UPY250" s="1566"/>
      <c r="UPZ250" s="1566"/>
      <c r="UQA250" s="1566"/>
      <c r="UQB250" s="1566"/>
      <c r="UQC250" s="1566"/>
      <c r="UQD250" s="1566"/>
      <c r="UQE250" s="1566"/>
      <c r="UQF250" s="1566"/>
      <c r="UQG250" s="1566"/>
      <c r="UQH250" s="1566"/>
      <c r="UQI250" s="1566"/>
      <c r="UQJ250" s="1566"/>
      <c r="UQK250" s="1566"/>
      <c r="UQL250" s="1566"/>
      <c r="UQM250" s="1566"/>
      <c r="UQN250" s="1566"/>
      <c r="UQO250" s="1566"/>
      <c r="UQP250" s="1566"/>
      <c r="UQQ250" s="1566"/>
      <c r="UQR250" s="1566"/>
      <c r="UQS250" s="1566"/>
      <c r="UQT250" s="1566"/>
      <c r="UQU250" s="1566"/>
      <c r="UQV250" s="1566"/>
      <c r="UQW250" s="1566"/>
      <c r="UQX250" s="1566"/>
      <c r="UQY250" s="1566"/>
      <c r="UQZ250" s="1566"/>
      <c r="URA250" s="1566"/>
      <c r="URB250" s="1566"/>
      <c r="URC250" s="1566"/>
      <c r="URD250" s="1566"/>
      <c r="URE250" s="1566"/>
      <c r="URF250" s="1566"/>
      <c r="URG250" s="1566"/>
      <c r="URH250" s="1566"/>
      <c r="URI250" s="1566"/>
      <c r="URJ250" s="1566"/>
      <c r="URK250" s="1566"/>
      <c r="URL250" s="1566"/>
      <c r="URM250" s="1566"/>
      <c r="URN250" s="1566"/>
      <c r="URO250" s="1566"/>
      <c r="URP250" s="1566"/>
      <c r="URQ250" s="1566"/>
      <c r="URR250" s="1566"/>
      <c r="URS250" s="1566"/>
      <c r="URT250" s="1566"/>
      <c r="URU250" s="1566"/>
      <c r="URV250" s="1566"/>
      <c r="URW250" s="1566"/>
      <c r="URX250" s="1566"/>
      <c r="URY250" s="1566"/>
      <c r="URZ250" s="1566"/>
      <c r="USA250" s="1566"/>
      <c r="USB250" s="1566"/>
      <c r="USC250" s="1566"/>
      <c r="USD250" s="1566"/>
      <c r="USE250" s="1566"/>
      <c r="USF250" s="1566"/>
      <c r="USG250" s="1566"/>
      <c r="USH250" s="1566"/>
      <c r="USI250" s="1566"/>
      <c r="USJ250" s="1566"/>
      <c r="USK250" s="1566"/>
      <c r="USL250" s="1566"/>
      <c r="USM250" s="1566"/>
      <c r="USN250" s="1566"/>
      <c r="USO250" s="1566"/>
      <c r="USP250" s="1566"/>
      <c r="USQ250" s="1566"/>
      <c r="USR250" s="1566"/>
      <c r="USS250" s="1566"/>
      <c r="UST250" s="1566"/>
      <c r="USU250" s="1566"/>
      <c r="USV250" s="1566"/>
      <c r="USW250" s="1566"/>
      <c r="USX250" s="1566"/>
      <c r="USY250" s="1566"/>
      <c r="USZ250" s="1566"/>
      <c r="UTA250" s="1566"/>
      <c r="UTB250" s="1566"/>
      <c r="UTC250" s="1566"/>
      <c r="UTD250" s="1566"/>
      <c r="UTE250" s="1566"/>
      <c r="UTF250" s="1566"/>
      <c r="UTG250" s="1566"/>
      <c r="UTH250" s="1566"/>
      <c r="UTI250" s="1566"/>
      <c r="UTJ250" s="1566"/>
      <c r="UTK250" s="1566"/>
      <c r="UTL250" s="1566"/>
      <c r="UTM250" s="1566"/>
      <c r="UTN250" s="1566"/>
      <c r="UTO250" s="1566"/>
      <c r="UTP250" s="1566"/>
      <c r="UTQ250" s="1566"/>
      <c r="UTR250" s="1566"/>
      <c r="UTS250" s="1566"/>
      <c r="UTT250" s="1566"/>
      <c r="UTU250" s="1566"/>
      <c r="UTV250" s="1566"/>
      <c r="UTW250" s="1566"/>
      <c r="UTX250" s="1566"/>
      <c r="UTY250" s="1566"/>
      <c r="UTZ250" s="1566"/>
      <c r="UUA250" s="1566"/>
      <c r="UUB250" s="1566"/>
      <c r="UUC250" s="1566"/>
      <c r="UUD250" s="1566"/>
      <c r="UUE250" s="1566"/>
      <c r="UUF250" s="1566"/>
      <c r="UUG250" s="1566"/>
      <c r="UUH250" s="1566"/>
      <c r="UUI250" s="1566"/>
      <c r="UUJ250" s="1566"/>
      <c r="UUK250" s="1566"/>
      <c r="UUL250" s="1566"/>
      <c r="UUM250" s="1566"/>
      <c r="UUN250" s="1566"/>
      <c r="UUO250" s="1566"/>
      <c r="UUP250" s="1566"/>
      <c r="UUQ250" s="1566"/>
      <c r="UUR250" s="1566"/>
      <c r="UUS250" s="1566"/>
      <c r="UUT250" s="1566"/>
      <c r="UUU250" s="1566"/>
      <c r="UUV250" s="1566"/>
      <c r="UUW250" s="1566"/>
      <c r="UUX250" s="1566"/>
      <c r="UUY250" s="1566"/>
      <c r="UUZ250" s="1566"/>
      <c r="UVA250" s="1566"/>
      <c r="UVB250" s="1566"/>
      <c r="UVC250" s="1566"/>
      <c r="UVD250" s="1566"/>
      <c r="UVE250" s="1566"/>
      <c r="UVF250" s="1566"/>
      <c r="UVG250" s="1566"/>
      <c r="UVH250" s="1566"/>
      <c r="UVI250" s="1566"/>
      <c r="UVJ250" s="1566"/>
      <c r="UVK250" s="1566"/>
      <c r="UVL250" s="1566"/>
      <c r="UVM250" s="1566"/>
      <c r="UVN250" s="1566"/>
      <c r="UVO250" s="1566"/>
      <c r="UVP250" s="1566"/>
      <c r="UVQ250" s="1566"/>
      <c r="UVR250" s="1566"/>
      <c r="UVS250" s="1566"/>
      <c r="UVT250" s="1566"/>
      <c r="UVU250" s="1566"/>
      <c r="UVV250" s="1566"/>
      <c r="UVW250" s="1566"/>
      <c r="UVX250" s="1566"/>
      <c r="UVY250" s="1566"/>
      <c r="UVZ250" s="1566"/>
      <c r="UWA250" s="1566"/>
      <c r="UWB250" s="1566"/>
      <c r="UWC250" s="1566"/>
      <c r="UWD250" s="1566"/>
      <c r="UWE250" s="1566"/>
      <c r="UWF250" s="1566"/>
      <c r="UWG250" s="1566"/>
      <c r="UWH250" s="1566"/>
      <c r="UWI250" s="1566"/>
      <c r="UWJ250" s="1566"/>
      <c r="UWK250" s="1566"/>
      <c r="UWL250" s="1566"/>
      <c r="UWM250" s="1566"/>
      <c r="UWN250" s="1566"/>
      <c r="UWO250" s="1566"/>
      <c r="UWP250" s="1566"/>
      <c r="UWQ250" s="1566"/>
      <c r="UWR250" s="1566"/>
      <c r="UWS250" s="1566"/>
      <c r="UWT250" s="1566"/>
      <c r="UWU250" s="1566"/>
      <c r="UWV250" s="1566"/>
      <c r="UWW250" s="1566"/>
      <c r="UWX250" s="1566"/>
      <c r="UWY250" s="1566"/>
      <c r="UWZ250" s="1566"/>
      <c r="UXA250" s="1566"/>
      <c r="UXB250" s="1566"/>
      <c r="UXC250" s="1566"/>
      <c r="UXD250" s="1566"/>
      <c r="UXE250" s="1566"/>
      <c r="UXF250" s="1566"/>
      <c r="UXG250" s="1566"/>
      <c r="UXH250" s="1566"/>
      <c r="UXI250" s="1566"/>
      <c r="UXJ250" s="1566"/>
      <c r="UXK250" s="1566"/>
      <c r="UXL250" s="1566"/>
      <c r="UXM250" s="1566"/>
      <c r="UXN250" s="1566"/>
      <c r="UXO250" s="1566"/>
      <c r="UXP250" s="1566"/>
      <c r="UXQ250" s="1566"/>
      <c r="UXR250" s="1566"/>
      <c r="UXS250" s="1566"/>
      <c r="UXT250" s="1566"/>
      <c r="UXU250" s="1566"/>
      <c r="UXV250" s="1566"/>
      <c r="UXW250" s="1566"/>
      <c r="UXX250" s="1566"/>
      <c r="UXY250" s="1566"/>
      <c r="UXZ250" s="1566"/>
      <c r="UYA250" s="1566"/>
      <c r="UYB250" s="1566"/>
      <c r="UYC250" s="1566"/>
      <c r="UYD250" s="1566"/>
      <c r="UYE250" s="1566"/>
      <c r="UYF250" s="1566"/>
      <c r="UYG250" s="1566"/>
      <c r="UYH250" s="1566"/>
      <c r="UYI250" s="1566"/>
      <c r="UYJ250" s="1566"/>
      <c r="UYK250" s="1566"/>
      <c r="UYL250" s="1566"/>
      <c r="UYM250" s="1566"/>
      <c r="UYN250" s="1566"/>
      <c r="UYO250" s="1566"/>
      <c r="UYP250" s="1566"/>
      <c r="UYQ250" s="1566"/>
      <c r="UYR250" s="1566"/>
      <c r="UYS250" s="1566"/>
      <c r="UYT250" s="1566"/>
      <c r="UYU250" s="1566"/>
      <c r="UYV250" s="1566"/>
      <c r="UYW250" s="1566"/>
      <c r="UYX250" s="1566"/>
      <c r="UYY250" s="1566"/>
      <c r="UYZ250" s="1566"/>
      <c r="UZA250" s="1566"/>
      <c r="UZB250" s="1566"/>
      <c r="UZC250" s="1566"/>
      <c r="UZD250" s="1566"/>
      <c r="UZE250" s="1566"/>
      <c r="UZF250" s="1566"/>
      <c r="UZG250" s="1566"/>
      <c r="UZH250" s="1566"/>
      <c r="UZI250" s="1566"/>
      <c r="UZJ250" s="1566"/>
      <c r="UZK250" s="1566"/>
      <c r="UZL250" s="1566"/>
      <c r="UZM250" s="1566"/>
      <c r="UZN250" s="1566"/>
      <c r="UZO250" s="1566"/>
      <c r="UZP250" s="1566"/>
      <c r="UZQ250" s="1566"/>
      <c r="UZR250" s="1566"/>
      <c r="UZS250" s="1566"/>
      <c r="UZT250" s="1566"/>
      <c r="UZU250" s="1566"/>
      <c r="UZV250" s="1566"/>
      <c r="UZW250" s="1566"/>
      <c r="UZX250" s="1566"/>
      <c r="UZY250" s="1566"/>
      <c r="UZZ250" s="1566"/>
      <c r="VAA250" s="1566"/>
      <c r="VAB250" s="1566"/>
      <c r="VAC250" s="1566"/>
      <c r="VAD250" s="1566"/>
      <c r="VAE250" s="1566"/>
      <c r="VAF250" s="1566"/>
      <c r="VAG250" s="1566"/>
      <c r="VAH250" s="1566"/>
      <c r="VAI250" s="1566"/>
      <c r="VAJ250" s="1566"/>
      <c r="VAK250" s="1566"/>
      <c r="VAL250" s="1566"/>
      <c r="VAM250" s="1566"/>
      <c r="VAN250" s="1566"/>
      <c r="VAO250" s="1566"/>
      <c r="VAP250" s="1566"/>
      <c r="VAQ250" s="1566"/>
      <c r="VAR250" s="1566"/>
      <c r="VAS250" s="1566"/>
      <c r="VAT250" s="1566"/>
      <c r="VAU250" s="1566"/>
      <c r="VAV250" s="1566"/>
      <c r="VAW250" s="1566"/>
      <c r="VAX250" s="1566"/>
      <c r="VAY250" s="1566"/>
      <c r="VAZ250" s="1566"/>
      <c r="VBA250" s="1566"/>
      <c r="VBB250" s="1566"/>
      <c r="VBC250" s="1566"/>
      <c r="VBD250" s="1566"/>
      <c r="VBE250" s="1566"/>
      <c r="VBF250" s="1566"/>
      <c r="VBG250" s="1566"/>
      <c r="VBH250" s="1566"/>
      <c r="VBI250" s="1566"/>
      <c r="VBJ250" s="1566"/>
      <c r="VBK250" s="1566"/>
      <c r="VBL250" s="1566"/>
      <c r="VBM250" s="1566"/>
      <c r="VBN250" s="1566"/>
      <c r="VBO250" s="1566"/>
      <c r="VBP250" s="1566"/>
      <c r="VBQ250" s="1566"/>
      <c r="VBR250" s="1566"/>
      <c r="VBS250" s="1566"/>
      <c r="VBT250" s="1566"/>
      <c r="VBU250" s="1566"/>
      <c r="VBV250" s="1566"/>
      <c r="VBW250" s="1566"/>
      <c r="VBX250" s="1566"/>
      <c r="VBY250" s="1566"/>
      <c r="VBZ250" s="1566"/>
      <c r="VCA250" s="1566"/>
      <c r="VCB250" s="1566"/>
      <c r="VCC250" s="1566"/>
      <c r="VCD250" s="1566"/>
      <c r="VCE250" s="1566"/>
      <c r="VCF250" s="1566"/>
      <c r="VCG250" s="1566"/>
      <c r="VCH250" s="1566"/>
      <c r="VCI250" s="1566"/>
      <c r="VCJ250" s="1566"/>
      <c r="VCK250" s="1566"/>
      <c r="VCL250" s="1566"/>
      <c r="VCM250" s="1566"/>
      <c r="VCN250" s="1566"/>
      <c r="VCO250" s="1566"/>
      <c r="VCP250" s="1566"/>
      <c r="VCQ250" s="1566"/>
      <c r="VCR250" s="1566"/>
      <c r="VCS250" s="1566"/>
      <c r="VCT250" s="1566"/>
      <c r="VCU250" s="1566"/>
      <c r="VCV250" s="1566"/>
      <c r="VCW250" s="1566"/>
      <c r="VCX250" s="1566"/>
      <c r="VCY250" s="1566"/>
      <c r="VCZ250" s="1566"/>
      <c r="VDA250" s="1566"/>
      <c r="VDB250" s="1566"/>
      <c r="VDC250" s="1566"/>
      <c r="VDD250" s="1566"/>
      <c r="VDE250" s="1566"/>
      <c r="VDF250" s="1566"/>
      <c r="VDG250" s="1566"/>
      <c r="VDH250" s="1566"/>
      <c r="VDI250" s="1566"/>
      <c r="VDJ250" s="1566"/>
      <c r="VDK250" s="1566"/>
      <c r="VDL250" s="1566"/>
      <c r="VDM250" s="1566"/>
      <c r="VDN250" s="1566"/>
      <c r="VDO250" s="1566"/>
      <c r="VDP250" s="1566"/>
      <c r="VDQ250" s="1566"/>
      <c r="VDR250" s="1566"/>
      <c r="VDS250" s="1566"/>
      <c r="VDT250" s="1566"/>
      <c r="VDU250" s="1566"/>
      <c r="VDV250" s="1566"/>
      <c r="VDW250" s="1566"/>
      <c r="VDX250" s="1566"/>
      <c r="VDY250" s="1566"/>
      <c r="VDZ250" s="1566"/>
      <c r="VEA250" s="1566"/>
      <c r="VEB250" s="1566"/>
      <c r="VEC250" s="1566"/>
      <c r="VED250" s="1566"/>
      <c r="VEE250" s="1566"/>
      <c r="VEF250" s="1566"/>
      <c r="VEG250" s="1566"/>
      <c r="VEH250" s="1566"/>
      <c r="VEI250" s="1566"/>
      <c r="VEJ250" s="1566"/>
      <c r="VEK250" s="1566"/>
      <c r="VEL250" s="1566"/>
      <c r="VEM250" s="1566"/>
      <c r="VEN250" s="1566"/>
      <c r="VEO250" s="1566"/>
      <c r="VEP250" s="1566"/>
      <c r="VEQ250" s="1566"/>
      <c r="VER250" s="1566"/>
      <c r="VES250" s="1566"/>
      <c r="VET250" s="1566"/>
      <c r="VEU250" s="1566"/>
      <c r="VEV250" s="1566"/>
      <c r="VEW250" s="1566"/>
      <c r="VEX250" s="1566"/>
      <c r="VEY250" s="1566"/>
      <c r="VEZ250" s="1566"/>
      <c r="VFA250" s="1566"/>
      <c r="VFB250" s="1566"/>
      <c r="VFC250" s="1566"/>
      <c r="VFD250" s="1566"/>
      <c r="VFE250" s="1566"/>
      <c r="VFF250" s="1566"/>
      <c r="VFG250" s="1566"/>
      <c r="VFH250" s="1566"/>
      <c r="VFI250" s="1566"/>
      <c r="VFJ250" s="1566"/>
      <c r="VFK250" s="1566"/>
      <c r="VFL250" s="1566"/>
      <c r="VFM250" s="1566"/>
      <c r="VFN250" s="1566"/>
      <c r="VFO250" s="1566"/>
      <c r="VFP250" s="1566"/>
      <c r="VFQ250" s="1566"/>
      <c r="VFR250" s="1566"/>
      <c r="VFS250" s="1566"/>
      <c r="VFT250" s="1566"/>
      <c r="VFU250" s="1566"/>
      <c r="VFV250" s="1566"/>
      <c r="VFW250" s="1566"/>
      <c r="VFX250" s="1566"/>
      <c r="VFY250" s="1566"/>
      <c r="VFZ250" s="1566"/>
      <c r="VGA250" s="1566"/>
      <c r="VGB250" s="1566"/>
      <c r="VGC250" s="1566"/>
      <c r="VGD250" s="1566"/>
      <c r="VGE250" s="1566"/>
      <c r="VGF250" s="1566"/>
      <c r="VGG250" s="1566"/>
      <c r="VGH250" s="1566"/>
      <c r="VGI250" s="1566"/>
      <c r="VGJ250" s="1566"/>
      <c r="VGK250" s="1566"/>
      <c r="VGL250" s="1566"/>
      <c r="VGM250" s="1566"/>
      <c r="VGN250" s="1566"/>
      <c r="VGO250" s="1566"/>
      <c r="VGP250" s="1566"/>
      <c r="VGQ250" s="1566"/>
      <c r="VGR250" s="1566"/>
      <c r="VGS250" s="1566"/>
      <c r="VGT250" s="1566"/>
      <c r="VGU250" s="1566"/>
      <c r="VGV250" s="1566"/>
      <c r="VGW250" s="1566"/>
      <c r="VGX250" s="1566"/>
      <c r="VGY250" s="1566"/>
      <c r="VGZ250" s="1566"/>
      <c r="VHA250" s="1566"/>
      <c r="VHB250" s="1566"/>
      <c r="VHC250" s="1566"/>
      <c r="VHD250" s="1566"/>
      <c r="VHE250" s="1566"/>
      <c r="VHF250" s="1566"/>
      <c r="VHG250" s="1566"/>
      <c r="VHH250" s="1566"/>
      <c r="VHI250" s="1566"/>
      <c r="VHJ250" s="1566"/>
      <c r="VHK250" s="1566"/>
      <c r="VHL250" s="1566"/>
      <c r="VHM250" s="1566"/>
      <c r="VHN250" s="1566"/>
      <c r="VHO250" s="1566"/>
      <c r="VHP250" s="1566"/>
      <c r="VHQ250" s="1566"/>
      <c r="VHR250" s="1566"/>
      <c r="VHS250" s="1566"/>
      <c r="VHT250" s="1566"/>
      <c r="VHU250" s="1566"/>
      <c r="VHV250" s="1566"/>
      <c r="VHW250" s="1566"/>
      <c r="VHX250" s="1566"/>
      <c r="VHY250" s="1566"/>
      <c r="VHZ250" s="1566"/>
      <c r="VIA250" s="1566"/>
      <c r="VIB250" s="1566"/>
      <c r="VIC250" s="1566"/>
      <c r="VID250" s="1566"/>
      <c r="VIE250" s="1566"/>
      <c r="VIF250" s="1566"/>
      <c r="VIG250" s="1566"/>
      <c r="VIH250" s="1566"/>
      <c r="VII250" s="1566"/>
      <c r="VIJ250" s="1566"/>
      <c r="VIK250" s="1566"/>
      <c r="VIL250" s="1566"/>
      <c r="VIM250" s="1566"/>
      <c r="VIN250" s="1566"/>
      <c r="VIO250" s="1566"/>
      <c r="VIP250" s="1566"/>
      <c r="VIQ250" s="1566"/>
      <c r="VIR250" s="1566"/>
      <c r="VIS250" s="1566"/>
      <c r="VIT250" s="1566"/>
      <c r="VIU250" s="1566"/>
      <c r="VIV250" s="1566"/>
      <c r="VIW250" s="1566"/>
      <c r="VIX250" s="1566"/>
      <c r="VIY250" s="1566"/>
      <c r="VIZ250" s="1566"/>
      <c r="VJA250" s="1566"/>
      <c r="VJB250" s="1566"/>
      <c r="VJC250" s="1566"/>
      <c r="VJD250" s="1566"/>
      <c r="VJE250" s="1566"/>
      <c r="VJF250" s="1566"/>
      <c r="VJG250" s="1566"/>
      <c r="VJH250" s="1566"/>
      <c r="VJI250" s="1566"/>
      <c r="VJJ250" s="1566"/>
      <c r="VJK250" s="1566"/>
      <c r="VJL250" s="1566"/>
      <c r="VJM250" s="1566"/>
      <c r="VJN250" s="1566"/>
      <c r="VJO250" s="1566"/>
      <c r="VJP250" s="1566"/>
      <c r="VJQ250" s="1566"/>
      <c r="VJR250" s="1566"/>
      <c r="VJS250" s="1566"/>
      <c r="VJT250" s="1566"/>
      <c r="VJU250" s="1566"/>
      <c r="VJV250" s="1566"/>
      <c r="VJW250" s="1566"/>
      <c r="VJX250" s="1566"/>
      <c r="VJY250" s="1566"/>
      <c r="VJZ250" s="1566"/>
      <c r="VKA250" s="1566"/>
      <c r="VKB250" s="1566"/>
      <c r="VKC250" s="1566"/>
      <c r="VKD250" s="1566"/>
      <c r="VKE250" s="1566"/>
      <c r="VKF250" s="1566"/>
      <c r="VKG250" s="1566"/>
      <c r="VKH250" s="1566"/>
      <c r="VKI250" s="1566"/>
      <c r="VKJ250" s="1566"/>
      <c r="VKK250" s="1566"/>
      <c r="VKL250" s="1566"/>
      <c r="VKM250" s="1566"/>
      <c r="VKN250" s="1566"/>
      <c r="VKO250" s="1566"/>
      <c r="VKP250" s="1566"/>
      <c r="VKQ250" s="1566"/>
      <c r="VKR250" s="1566"/>
      <c r="VKS250" s="1566"/>
      <c r="VKT250" s="1566"/>
      <c r="VKU250" s="1566"/>
      <c r="VKV250" s="1566"/>
      <c r="VKW250" s="1566"/>
      <c r="VKX250" s="1566"/>
      <c r="VKY250" s="1566"/>
      <c r="VKZ250" s="1566"/>
      <c r="VLA250" s="1566"/>
      <c r="VLB250" s="1566"/>
      <c r="VLC250" s="1566"/>
      <c r="VLD250" s="1566"/>
      <c r="VLE250" s="1566"/>
      <c r="VLF250" s="1566"/>
      <c r="VLG250" s="1566"/>
      <c r="VLH250" s="1566"/>
      <c r="VLI250" s="1566"/>
      <c r="VLJ250" s="1566"/>
      <c r="VLK250" s="1566"/>
      <c r="VLL250" s="1566"/>
      <c r="VLM250" s="1566"/>
      <c r="VLN250" s="1566"/>
      <c r="VLO250" s="1566"/>
      <c r="VLP250" s="1566"/>
      <c r="VLQ250" s="1566"/>
      <c r="VLR250" s="1566"/>
      <c r="VLS250" s="1566"/>
      <c r="VLT250" s="1566"/>
      <c r="VLU250" s="1566"/>
      <c r="VLV250" s="1566"/>
      <c r="VLW250" s="1566"/>
      <c r="VLX250" s="1566"/>
      <c r="VLY250" s="1566"/>
      <c r="VLZ250" s="1566"/>
      <c r="VMA250" s="1566"/>
      <c r="VMB250" s="1566"/>
      <c r="VMC250" s="1566"/>
      <c r="VMD250" s="1566"/>
      <c r="VME250" s="1566"/>
      <c r="VMF250" s="1566"/>
      <c r="VMG250" s="1566"/>
      <c r="VMH250" s="1566"/>
      <c r="VMI250" s="1566"/>
      <c r="VMJ250" s="1566"/>
      <c r="VMK250" s="1566"/>
      <c r="VML250" s="1566"/>
      <c r="VMM250" s="1566"/>
      <c r="VMN250" s="1566"/>
      <c r="VMO250" s="1566"/>
      <c r="VMP250" s="1566"/>
      <c r="VMQ250" s="1566"/>
      <c r="VMR250" s="1566"/>
      <c r="VMS250" s="1566"/>
      <c r="VMT250" s="1566"/>
      <c r="VMU250" s="1566"/>
      <c r="VMV250" s="1566"/>
      <c r="VMW250" s="1566"/>
      <c r="VMX250" s="1566"/>
      <c r="VMY250" s="1566"/>
      <c r="VMZ250" s="1566"/>
      <c r="VNA250" s="1566"/>
      <c r="VNB250" s="1566"/>
      <c r="VNC250" s="1566"/>
      <c r="VND250" s="1566"/>
      <c r="VNE250" s="1566"/>
      <c r="VNF250" s="1566"/>
      <c r="VNG250" s="1566"/>
      <c r="VNH250" s="1566"/>
      <c r="VNI250" s="1566"/>
      <c r="VNJ250" s="1566"/>
      <c r="VNK250" s="1566"/>
      <c r="VNL250" s="1566"/>
      <c r="VNM250" s="1566"/>
      <c r="VNN250" s="1566"/>
      <c r="VNO250" s="1566"/>
      <c r="VNP250" s="1566"/>
      <c r="VNQ250" s="1566"/>
      <c r="VNR250" s="1566"/>
      <c r="VNS250" s="1566"/>
      <c r="VNT250" s="1566"/>
      <c r="VNU250" s="1566"/>
      <c r="VNV250" s="1566"/>
      <c r="VNW250" s="1566"/>
      <c r="VNX250" s="1566"/>
      <c r="VNY250" s="1566"/>
      <c r="VNZ250" s="1566"/>
      <c r="VOA250" s="1566"/>
      <c r="VOB250" s="1566"/>
      <c r="VOC250" s="1566"/>
      <c r="VOD250" s="1566"/>
      <c r="VOE250" s="1566"/>
      <c r="VOF250" s="1566"/>
      <c r="VOG250" s="1566"/>
      <c r="VOH250" s="1566"/>
      <c r="VOI250" s="1566"/>
      <c r="VOJ250" s="1566"/>
      <c r="VOK250" s="1566"/>
      <c r="VOL250" s="1566"/>
      <c r="VOM250" s="1566"/>
      <c r="VON250" s="1566"/>
      <c r="VOO250" s="1566"/>
      <c r="VOP250" s="1566"/>
      <c r="VOQ250" s="1566"/>
      <c r="VOR250" s="1566"/>
      <c r="VOS250" s="1566"/>
      <c r="VOT250" s="1566"/>
      <c r="VOU250" s="1566"/>
      <c r="VOV250" s="1566"/>
      <c r="VOW250" s="1566"/>
      <c r="VOX250" s="1566"/>
      <c r="VOY250" s="1566"/>
      <c r="VOZ250" s="1566"/>
      <c r="VPA250" s="1566"/>
      <c r="VPB250" s="1566"/>
      <c r="VPC250" s="1566"/>
      <c r="VPD250" s="1566"/>
      <c r="VPE250" s="1566"/>
      <c r="VPF250" s="1566"/>
      <c r="VPG250" s="1566"/>
      <c r="VPH250" s="1566"/>
      <c r="VPI250" s="1566"/>
      <c r="VPJ250" s="1566"/>
      <c r="VPK250" s="1566"/>
      <c r="VPL250" s="1566"/>
      <c r="VPM250" s="1566"/>
      <c r="VPN250" s="1566"/>
      <c r="VPO250" s="1566"/>
      <c r="VPP250" s="1566"/>
      <c r="VPQ250" s="1566"/>
      <c r="VPR250" s="1566"/>
      <c r="VPS250" s="1566"/>
      <c r="VPT250" s="1566"/>
      <c r="VPU250" s="1566"/>
      <c r="VPV250" s="1566"/>
      <c r="VPW250" s="1566"/>
      <c r="VPX250" s="1566"/>
      <c r="VPY250" s="1566"/>
      <c r="VPZ250" s="1566"/>
      <c r="VQA250" s="1566"/>
      <c r="VQB250" s="1566"/>
      <c r="VQC250" s="1566"/>
      <c r="VQD250" s="1566"/>
      <c r="VQE250" s="1566"/>
      <c r="VQF250" s="1566"/>
      <c r="VQG250" s="1566"/>
      <c r="VQH250" s="1566"/>
      <c r="VQI250" s="1566"/>
      <c r="VQJ250" s="1566"/>
      <c r="VQK250" s="1566"/>
      <c r="VQL250" s="1566"/>
      <c r="VQM250" s="1566"/>
      <c r="VQN250" s="1566"/>
      <c r="VQO250" s="1566"/>
      <c r="VQP250" s="1566"/>
      <c r="VQQ250" s="1566"/>
      <c r="VQR250" s="1566"/>
      <c r="VQS250" s="1566"/>
      <c r="VQT250" s="1566"/>
      <c r="VQU250" s="1566"/>
      <c r="VQV250" s="1566"/>
      <c r="VQW250" s="1566"/>
      <c r="VQX250" s="1566"/>
      <c r="VQY250" s="1566"/>
      <c r="VQZ250" s="1566"/>
      <c r="VRA250" s="1566"/>
      <c r="VRB250" s="1566"/>
      <c r="VRC250" s="1566"/>
      <c r="VRD250" s="1566"/>
      <c r="VRE250" s="1566"/>
      <c r="VRF250" s="1566"/>
      <c r="VRG250" s="1566"/>
      <c r="VRH250" s="1566"/>
      <c r="VRI250" s="1566"/>
      <c r="VRJ250" s="1566"/>
      <c r="VRK250" s="1566"/>
      <c r="VRL250" s="1566"/>
      <c r="VRM250" s="1566"/>
      <c r="VRN250" s="1566"/>
      <c r="VRO250" s="1566"/>
      <c r="VRP250" s="1566"/>
      <c r="VRQ250" s="1566"/>
      <c r="VRR250" s="1566"/>
      <c r="VRS250" s="1566"/>
      <c r="VRT250" s="1566"/>
      <c r="VRU250" s="1566"/>
      <c r="VRV250" s="1566"/>
      <c r="VRW250" s="1566"/>
      <c r="VRX250" s="1566"/>
      <c r="VRY250" s="1566"/>
      <c r="VRZ250" s="1566"/>
      <c r="VSA250" s="1566"/>
      <c r="VSB250" s="1566"/>
      <c r="VSC250" s="1566"/>
      <c r="VSD250" s="1566"/>
      <c r="VSE250" s="1566"/>
      <c r="VSF250" s="1566"/>
      <c r="VSG250" s="1566"/>
      <c r="VSH250" s="1566"/>
      <c r="VSI250" s="1566"/>
      <c r="VSJ250" s="1566"/>
      <c r="VSK250" s="1566"/>
      <c r="VSL250" s="1566"/>
      <c r="VSM250" s="1566"/>
      <c r="VSN250" s="1566"/>
      <c r="VSO250" s="1566"/>
      <c r="VSP250" s="1566"/>
      <c r="VSQ250" s="1566"/>
      <c r="VSR250" s="1566"/>
      <c r="VSS250" s="1566"/>
      <c r="VST250" s="1566"/>
      <c r="VSU250" s="1566"/>
      <c r="VSV250" s="1566"/>
      <c r="VSW250" s="1566"/>
      <c r="VSX250" s="1566"/>
      <c r="VSY250" s="1566"/>
      <c r="VSZ250" s="1566"/>
      <c r="VTA250" s="1566"/>
      <c r="VTB250" s="1566"/>
      <c r="VTC250" s="1566"/>
      <c r="VTD250" s="1566"/>
      <c r="VTE250" s="1566"/>
      <c r="VTF250" s="1566"/>
      <c r="VTG250" s="1566"/>
      <c r="VTH250" s="1566"/>
      <c r="VTI250" s="1566"/>
      <c r="VTJ250" s="1566"/>
      <c r="VTK250" s="1566"/>
      <c r="VTL250" s="1566"/>
      <c r="VTM250" s="1566"/>
      <c r="VTN250" s="1566"/>
      <c r="VTO250" s="1566"/>
      <c r="VTP250" s="1566"/>
      <c r="VTQ250" s="1566"/>
      <c r="VTR250" s="1566"/>
      <c r="VTS250" s="1566"/>
      <c r="VTT250" s="1566"/>
      <c r="VTU250" s="1566"/>
      <c r="VTV250" s="1566"/>
      <c r="VTW250" s="1566"/>
      <c r="VTX250" s="1566"/>
      <c r="VTY250" s="1566"/>
      <c r="VTZ250" s="1566"/>
      <c r="VUA250" s="1566"/>
      <c r="VUB250" s="1566"/>
      <c r="VUC250" s="1566"/>
      <c r="VUD250" s="1566"/>
      <c r="VUE250" s="1566"/>
      <c r="VUF250" s="1566"/>
      <c r="VUG250" s="1566"/>
      <c r="VUH250" s="1566"/>
      <c r="VUI250" s="1566"/>
      <c r="VUJ250" s="1566"/>
      <c r="VUK250" s="1566"/>
      <c r="VUL250" s="1566"/>
      <c r="VUM250" s="1566"/>
      <c r="VUN250" s="1566"/>
      <c r="VUO250" s="1566"/>
      <c r="VUP250" s="1566"/>
      <c r="VUQ250" s="1566"/>
      <c r="VUR250" s="1566"/>
      <c r="VUS250" s="1566"/>
      <c r="VUT250" s="1566"/>
      <c r="VUU250" s="1566"/>
      <c r="VUV250" s="1566"/>
      <c r="VUW250" s="1566"/>
      <c r="VUX250" s="1566"/>
      <c r="VUY250" s="1566"/>
      <c r="VUZ250" s="1566"/>
      <c r="VVA250" s="1566"/>
      <c r="VVB250" s="1566"/>
      <c r="VVC250" s="1566"/>
      <c r="VVD250" s="1566"/>
      <c r="VVE250" s="1566"/>
      <c r="VVF250" s="1566"/>
      <c r="VVG250" s="1566"/>
      <c r="VVH250" s="1566"/>
      <c r="VVI250" s="1566"/>
      <c r="VVJ250" s="1566"/>
      <c r="VVK250" s="1566"/>
      <c r="VVL250" s="1566"/>
      <c r="VVM250" s="1566"/>
      <c r="VVN250" s="1566"/>
      <c r="VVO250" s="1566"/>
      <c r="VVP250" s="1566"/>
      <c r="VVQ250" s="1566"/>
      <c r="VVR250" s="1566"/>
      <c r="VVS250" s="1566"/>
      <c r="VVT250" s="1566"/>
      <c r="VVU250" s="1566"/>
      <c r="VVV250" s="1566"/>
      <c r="VVW250" s="1566"/>
      <c r="VVX250" s="1566"/>
      <c r="VVY250" s="1566"/>
      <c r="VVZ250" s="1566"/>
      <c r="VWA250" s="1566"/>
      <c r="VWB250" s="1566"/>
      <c r="VWC250" s="1566"/>
      <c r="VWD250" s="1566"/>
      <c r="VWE250" s="1566"/>
      <c r="VWF250" s="1566"/>
      <c r="VWG250" s="1566"/>
      <c r="VWH250" s="1566"/>
      <c r="VWI250" s="1566"/>
      <c r="VWJ250" s="1566"/>
      <c r="VWK250" s="1566"/>
      <c r="VWL250" s="1566"/>
      <c r="VWM250" s="1566"/>
      <c r="VWN250" s="1566"/>
      <c r="VWO250" s="1566"/>
      <c r="VWP250" s="1566"/>
      <c r="VWQ250" s="1566"/>
      <c r="VWR250" s="1566"/>
      <c r="VWS250" s="1566"/>
      <c r="VWT250" s="1566"/>
      <c r="VWU250" s="1566"/>
      <c r="VWV250" s="1566"/>
      <c r="VWW250" s="1566"/>
      <c r="VWX250" s="1566"/>
      <c r="VWY250" s="1566"/>
      <c r="VWZ250" s="1566"/>
      <c r="VXA250" s="1566"/>
      <c r="VXB250" s="1566"/>
      <c r="VXC250" s="1566"/>
      <c r="VXD250" s="1566"/>
      <c r="VXE250" s="1566"/>
      <c r="VXF250" s="1566"/>
      <c r="VXG250" s="1566"/>
      <c r="VXH250" s="1566"/>
      <c r="VXI250" s="1566"/>
      <c r="VXJ250" s="1566"/>
      <c r="VXK250" s="1566"/>
      <c r="VXL250" s="1566"/>
      <c r="VXM250" s="1566"/>
      <c r="VXN250" s="1566"/>
      <c r="VXO250" s="1566"/>
      <c r="VXP250" s="1566"/>
      <c r="VXQ250" s="1566"/>
      <c r="VXR250" s="1566"/>
      <c r="VXS250" s="1566"/>
      <c r="VXT250" s="1566"/>
      <c r="VXU250" s="1566"/>
      <c r="VXV250" s="1566"/>
      <c r="VXW250" s="1566"/>
      <c r="VXX250" s="1566"/>
      <c r="VXY250" s="1566"/>
      <c r="VXZ250" s="1566"/>
      <c r="VYA250" s="1566"/>
      <c r="VYB250" s="1566"/>
      <c r="VYC250" s="1566"/>
      <c r="VYD250" s="1566"/>
      <c r="VYE250" s="1566"/>
      <c r="VYF250" s="1566"/>
      <c r="VYG250" s="1566"/>
      <c r="VYH250" s="1566"/>
      <c r="VYI250" s="1566"/>
      <c r="VYJ250" s="1566"/>
      <c r="VYK250" s="1566"/>
      <c r="VYL250" s="1566"/>
      <c r="VYM250" s="1566"/>
      <c r="VYN250" s="1566"/>
      <c r="VYO250" s="1566"/>
      <c r="VYP250" s="1566"/>
      <c r="VYQ250" s="1566"/>
      <c r="VYR250" s="1566"/>
      <c r="VYS250" s="1566"/>
      <c r="VYT250" s="1566"/>
      <c r="VYU250" s="1566"/>
      <c r="VYV250" s="1566"/>
      <c r="VYW250" s="1566"/>
      <c r="VYX250" s="1566"/>
      <c r="VYY250" s="1566"/>
      <c r="VYZ250" s="1566"/>
      <c r="VZA250" s="1566"/>
      <c r="VZB250" s="1566"/>
      <c r="VZC250" s="1566"/>
      <c r="VZD250" s="1566"/>
      <c r="VZE250" s="1566"/>
      <c r="VZF250" s="1566"/>
      <c r="VZG250" s="1566"/>
      <c r="VZH250" s="1566"/>
      <c r="VZI250" s="1566"/>
      <c r="VZJ250" s="1566"/>
      <c r="VZK250" s="1566"/>
      <c r="VZL250" s="1566"/>
      <c r="VZM250" s="1566"/>
      <c r="VZN250" s="1566"/>
      <c r="VZO250" s="1566"/>
      <c r="VZP250" s="1566"/>
      <c r="VZQ250" s="1566"/>
      <c r="VZR250" s="1566"/>
      <c r="VZS250" s="1566"/>
      <c r="VZT250" s="1566"/>
      <c r="VZU250" s="1566"/>
      <c r="VZV250" s="1566"/>
      <c r="VZW250" s="1566"/>
      <c r="VZX250" s="1566"/>
      <c r="VZY250" s="1566"/>
      <c r="VZZ250" s="1566"/>
      <c r="WAA250" s="1566"/>
      <c r="WAB250" s="1566"/>
      <c r="WAC250" s="1566"/>
      <c r="WAD250" s="1566"/>
      <c r="WAE250" s="1566"/>
      <c r="WAF250" s="1566"/>
      <c r="WAG250" s="1566"/>
      <c r="WAH250" s="1566"/>
      <c r="WAI250" s="1566"/>
      <c r="WAJ250" s="1566"/>
      <c r="WAK250" s="1566"/>
      <c r="WAL250" s="1566"/>
      <c r="WAM250" s="1566"/>
      <c r="WAN250" s="1566"/>
      <c r="WAO250" s="1566"/>
      <c r="WAP250" s="1566"/>
      <c r="WAQ250" s="1566"/>
      <c r="WAR250" s="1566"/>
      <c r="WAS250" s="1566"/>
      <c r="WAT250" s="1566"/>
      <c r="WAU250" s="1566"/>
      <c r="WAV250" s="1566"/>
      <c r="WAW250" s="1566"/>
      <c r="WAX250" s="1566"/>
      <c r="WAY250" s="1566"/>
      <c r="WAZ250" s="1566"/>
      <c r="WBA250" s="1566"/>
      <c r="WBB250" s="1566"/>
      <c r="WBC250" s="1566"/>
      <c r="WBD250" s="1566"/>
      <c r="WBE250" s="1566"/>
      <c r="WBF250" s="1566"/>
      <c r="WBG250" s="1566"/>
      <c r="WBH250" s="1566"/>
      <c r="WBI250" s="1566"/>
      <c r="WBJ250" s="1566"/>
      <c r="WBK250" s="1566"/>
      <c r="WBL250" s="1566"/>
      <c r="WBM250" s="1566"/>
      <c r="WBN250" s="1566"/>
      <c r="WBO250" s="1566"/>
      <c r="WBP250" s="1566"/>
      <c r="WBQ250" s="1566"/>
      <c r="WBR250" s="1566"/>
      <c r="WBS250" s="1566"/>
      <c r="WBT250" s="1566"/>
      <c r="WBU250" s="1566"/>
      <c r="WBV250" s="1566"/>
      <c r="WBW250" s="1566"/>
      <c r="WBX250" s="1566"/>
      <c r="WBY250" s="1566"/>
      <c r="WBZ250" s="1566"/>
      <c r="WCA250" s="1566"/>
      <c r="WCB250" s="1566"/>
      <c r="WCC250" s="1566"/>
      <c r="WCD250" s="1566"/>
      <c r="WCE250" s="1566"/>
      <c r="WCF250" s="1566"/>
      <c r="WCG250" s="1566"/>
      <c r="WCH250" s="1566"/>
      <c r="WCI250" s="1566"/>
      <c r="WCJ250" s="1566"/>
      <c r="WCK250" s="1566"/>
      <c r="WCL250" s="1566"/>
      <c r="WCM250" s="1566"/>
      <c r="WCN250" s="1566"/>
      <c r="WCO250" s="1566"/>
      <c r="WCP250" s="1566"/>
      <c r="WCQ250" s="1566"/>
      <c r="WCR250" s="1566"/>
      <c r="WCS250" s="1566"/>
      <c r="WCT250" s="1566"/>
      <c r="WCU250" s="1566"/>
      <c r="WCV250" s="1566"/>
      <c r="WCW250" s="1566"/>
      <c r="WCX250" s="1566"/>
      <c r="WCY250" s="1566"/>
      <c r="WCZ250" s="1566"/>
      <c r="WDA250" s="1566"/>
      <c r="WDB250" s="1566"/>
      <c r="WDC250" s="1566"/>
      <c r="WDD250" s="1566"/>
      <c r="WDE250" s="1566"/>
      <c r="WDF250" s="1566"/>
      <c r="WDG250" s="1566"/>
      <c r="WDH250" s="1566"/>
      <c r="WDI250" s="1566"/>
      <c r="WDJ250" s="1566"/>
      <c r="WDK250" s="1566"/>
      <c r="WDL250" s="1566"/>
      <c r="WDM250" s="1566"/>
      <c r="WDN250" s="1566"/>
      <c r="WDO250" s="1566"/>
      <c r="WDP250" s="1566"/>
      <c r="WDQ250" s="1566"/>
      <c r="WDR250" s="1566"/>
      <c r="WDS250" s="1566"/>
      <c r="WDT250" s="1566"/>
      <c r="WDU250" s="1566"/>
      <c r="WDV250" s="1566"/>
      <c r="WDW250" s="1566"/>
      <c r="WDX250" s="1566"/>
      <c r="WDY250" s="1566"/>
      <c r="WDZ250" s="1566"/>
      <c r="WEA250" s="1566"/>
      <c r="WEB250" s="1566"/>
      <c r="WEC250" s="1566"/>
      <c r="WED250" s="1566"/>
      <c r="WEE250" s="1566"/>
      <c r="WEF250" s="1566"/>
      <c r="WEG250" s="1566"/>
      <c r="WEH250" s="1566"/>
      <c r="WEI250" s="1566"/>
      <c r="WEJ250" s="1566"/>
      <c r="WEK250" s="1566"/>
      <c r="WEL250" s="1566"/>
      <c r="WEM250" s="1566"/>
      <c r="WEN250" s="1566"/>
      <c r="WEO250" s="1566"/>
      <c r="WEP250" s="1566"/>
      <c r="WEQ250" s="1566"/>
      <c r="WER250" s="1566"/>
      <c r="WES250" s="1566"/>
      <c r="WET250" s="1566"/>
      <c r="WEU250" s="1566"/>
      <c r="WEV250" s="1566"/>
      <c r="WEW250" s="1566"/>
      <c r="WEX250" s="1566"/>
      <c r="WEY250" s="1566"/>
      <c r="WEZ250" s="1566"/>
      <c r="WFA250" s="1566"/>
      <c r="WFB250" s="1566"/>
      <c r="WFC250" s="1566"/>
      <c r="WFD250" s="1566"/>
      <c r="WFE250" s="1566"/>
      <c r="WFF250" s="1566"/>
      <c r="WFG250" s="1566"/>
      <c r="WFH250" s="1566"/>
      <c r="WFI250" s="1566"/>
      <c r="WFJ250" s="1566"/>
      <c r="WFK250" s="1566"/>
      <c r="WFL250" s="1566"/>
      <c r="WFM250" s="1566"/>
      <c r="WFN250" s="1566"/>
      <c r="WFO250" s="1566"/>
      <c r="WFP250" s="1566"/>
      <c r="WFQ250" s="1566"/>
      <c r="WFR250" s="1566"/>
      <c r="WFS250" s="1566"/>
      <c r="WFT250" s="1566"/>
      <c r="WFU250" s="1566"/>
      <c r="WFV250" s="1566"/>
      <c r="WFW250" s="1566"/>
      <c r="WFX250" s="1566"/>
      <c r="WFY250" s="1566"/>
      <c r="WFZ250" s="1566"/>
      <c r="WGA250" s="1566"/>
      <c r="WGB250" s="1566"/>
      <c r="WGC250" s="1566"/>
      <c r="WGD250" s="1566"/>
      <c r="WGE250" s="1566"/>
      <c r="WGF250" s="1566"/>
      <c r="WGG250" s="1566"/>
      <c r="WGH250" s="1566"/>
      <c r="WGI250" s="1566"/>
      <c r="WGJ250" s="1566"/>
      <c r="WGK250" s="1566"/>
      <c r="WGL250" s="1566"/>
      <c r="WGM250" s="1566"/>
      <c r="WGN250" s="1566"/>
      <c r="WGO250" s="1566"/>
      <c r="WGP250" s="1566"/>
      <c r="WGQ250" s="1566"/>
      <c r="WGR250" s="1566"/>
      <c r="WGS250" s="1566"/>
      <c r="WGT250" s="1566"/>
      <c r="WGU250" s="1566"/>
      <c r="WGV250" s="1566"/>
      <c r="WGW250" s="1566"/>
      <c r="WGX250" s="1566"/>
      <c r="WGY250" s="1566"/>
      <c r="WGZ250" s="1566"/>
      <c r="WHA250" s="1566"/>
      <c r="WHB250" s="1566"/>
      <c r="WHC250" s="1566"/>
      <c r="WHD250" s="1566"/>
      <c r="WHE250" s="1566"/>
      <c r="WHF250" s="1566"/>
      <c r="WHG250" s="1566"/>
      <c r="WHH250" s="1566"/>
      <c r="WHI250" s="1566"/>
      <c r="WHJ250" s="1566"/>
      <c r="WHK250" s="1566"/>
      <c r="WHL250" s="1566"/>
      <c r="WHM250" s="1566"/>
      <c r="WHN250" s="1566"/>
      <c r="WHO250" s="1566"/>
      <c r="WHP250" s="1566"/>
      <c r="WHQ250" s="1566"/>
      <c r="WHR250" s="1566"/>
      <c r="WHS250" s="1566"/>
      <c r="WHT250" s="1566"/>
      <c r="WHU250" s="1566"/>
      <c r="WHV250" s="1566"/>
      <c r="WHW250" s="1566"/>
      <c r="WHX250" s="1566"/>
      <c r="WHY250" s="1566"/>
      <c r="WHZ250" s="1566"/>
      <c r="WIA250" s="1566"/>
      <c r="WIB250" s="1566"/>
      <c r="WIC250" s="1566"/>
      <c r="WID250" s="1566"/>
      <c r="WIE250" s="1566"/>
      <c r="WIF250" s="1566"/>
      <c r="WIG250" s="1566"/>
      <c r="WIH250" s="1566"/>
      <c r="WII250" s="1566"/>
      <c r="WIJ250" s="1566"/>
      <c r="WIK250" s="1566"/>
      <c r="WIL250" s="1566"/>
      <c r="WIM250" s="1566"/>
      <c r="WIN250" s="1566"/>
      <c r="WIO250" s="1566"/>
      <c r="WIP250" s="1566"/>
      <c r="WIQ250" s="1566"/>
      <c r="WIR250" s="1566"/>
      <c r="WIS250" s="1566"/>
      <c r="WIT250" s="1566"/>
      <c r="WIU250" s="1566"/>
      <c r="WIV250" s="1566"/>
      <c r="WIW250" s="1566"/>
      <c r="WIX250" s="1566"/>
      <c r="WIY250" s="1566"/>
      <c r="WIZ250" s="1566"/>
      <c r="WJA250" s="1566"/>
      <c r="WJB250" s="1566"/>
      <c r="WJC250" s="1566"/>
      <c r="WJD250" s="1566"/>
      <c r="WJE250" s="1566"/>
      <c r="WJF250" s="1566"/>
      <c r="WJG250" s="1566"/>
      <c r="WJH250" s="1566"/>
      <c r="WJI250" s="1566"/>
      <c r="WJJ250" s="1566"/>
      <c r="WJK250" s="1566"/>
      <c r="WJL250" s="1566"/>
      <c r="WJM250" s="1566"/>
      <c r="WJN250" s="1566"/>
      <c r="WJO250" s="1566"/>
      <c r="WJP250" s="1566"/>
      <c r="WJQ250" s="1566"/>
      <c r="WJR250" s="1566"/>
      <c r="WJS250" s="1566"/>
      <c r="WJT250" s="1566"/>
      <c r="WJU250" s="1566"/>
      <c r="WJV250" s="1566"/>
      <c r="WJW250" s="1566"/>
      <c r="WJX250" s="1566"/>
      <c r="WJY250" s="1566"/>
      <c r="WJZ250" s="1566"/>
      <c r="WKA250" s="1566"/>
      <c r="WKB250" s="1566"/>
      <c r="WKC250" s="1566"/>
      <c r="WKD250" s="1566"/>
      <c r="WKE250" s="1566"/>
      <c r="WKF250" s="1566"/>
      <c r="WKG250" s="1566"/>
      <c r="WKH250" s="1566"/>
      <c r="WKI250" s="1566"/>
      <c r="WKJ250" s="1566"/>
      <c r="WKK250" s="1566"/>
      <c r="WKL250" s="1566"/>
      <c r="WKM250" s="1566"/>
      <c r="WKN250" s="1566"/>
      <c r="WKO250" s="1566"/>
      <c r="WKP250" s="1566"/>
      <c r="WKQ250" s="1566"/>
      <c r="WKR250" s="1566"/>
      <c r="WKS250" s="1566"/>
      <c r="WKT250" s="1566"/>
      <c r="WKU250" s="1566"/>
      <c r="WKV250" s="1566"/>
      <c r="WKW250" s="1566"/>
      <c r="WKX250" s="1566"/>
      <c r="WKY250" s="1566"/>
      <c r="WKZ250" s="1566"/>
      <c r="WLA250" s="1566"/>
      <c r="WLB250" s="1566"/>
      <c r="WLC250" s="1566"/>
      <c r="WLD250" s="1566"/>
      <c r="WLE250" s="1566"/>
      <c r="WLF250" s="1566"/>
      <c r="WLG250" s="1566"/>
      <c r="WLH250" s="1566"/>
      <c r="WLI250" s="1566"/>
      <c r="WLJ250" s="1566"/>
      <c r="WLK250" s="1566"/>
      <c r="WLL250" s="1566"/>
      <c r="WLM250" s="1566"/>
      <c r="WLN250" s="1566"/>
      <c r="WLO250" s="1566"/>
      <c r="WLP250" s="1566"/>
      <c r="WLQ250" s="1566"/>
      <c r="WLR250" s="1566"/>
      <c r="WLS250" s="1566"/>
      <c r="WLT250" s="1566"/>
      <c r="WLU250" s="1566"/>
      <c r="WLV250" s="1566"/>
      <c r="WLW250" s="1566"/>
      <c r="WLX250" s="1566"/>
      <c r="WLY250" s="1566"/>
      <c r="WLZ250" s="1566"/>
      <c r="WMA250" s="1566"/>
      <c r="WMB250" s="1566"/>
      <c r="WMC250" s="1566"/>
      <c r="WMD250" s="1566"/>
      <c r="WME250" s="1566"/>
      <c r="WMF250" s="1566"/>
      <c r="WMG250" s="1566"/>
      <c r="WMH250" s="1566"/>
      <c r="WMI250" s="1566"/>
      <c r="WMJ250" s="1566"/>
      <c r="WMK250" s="1566"/>
      <c r="WML250" s="1566"/>
      <c r="WMM250" s="1566"/>
      <c r="WMN250" s="1566"/>
      <c r="WMO250" s="1566"/>
      <c r="WMP250" s="1566"/>
      <c r="WMQ250" s="1566"/>
      <c r="WMR250" s="1566"/>
      <c r="WMS250" s="1566"/>
      <c r="WMT250" s="1566"/>
      <c r="WMU250" s="1566"/>
      <c r="WMV250" s="1566"/>
      <c r="WMW250" s="1566"/>
      <c r="WMX250" s="1566"/>
      <c r="WMY250" s="1566"/>
      <c r="WMZ250" s="1566"/>
      <c r="WNA250" s="1566"/>
      <c r="WNB250" s="1566"/>
      <c r="WNC250" s="1566"/>
      <c r="WND250" s="1566"/>
      <c r="WNE250" s="1566"/>
      <c r="WNF250" s="1566"/>
      <c r="WNG250" s="1566"/>
      <c r="WNH250" s="1566"/>
      <c r="WNI250" s="1566"/>
      <c r="WNJ250" s="1566"/>
      <c r="WNK250" s="1566"/>
      <c r="WNL250" s="1566"/>
      <c r="WNM250" s="1566"/>
      <c r="WNN250" s="1566"/>
      <c r="WNO250" s="1566"/>
      <c r="WNP250" s="1566"/>
      <c r="WNQ250" s="1566"/>
      <c r="WNR250" s="1566"/>
      <c r="WNS250" s="1566"/>
      <c r="WNT250" s="1566"/>
      <c r="WNU250" s="1566"/>
      <c r="WNV250" s="1566"/>
      <c r="WNW250" s="1566"/>
      <c r="WNX250" s="1566"/>
      <c r="WNY250" s="1566"/>
      <c r="WNZ250" s="1566"/>
      <c r="WOA250" s="1566"/>
      <c r="WOB250" s="1566"/>
      <c r="WOC250" s="1566"/>
      <c r="WOD250" s="1566"/>
      <c r="WOE250" s="1566"/>
      <c r="WOF250" s="1566"/>
      <c r="WOG250" s="1566"/>
      <c r="WOH250" s="1566"/>
      <c r="WOI250" s="1566"/>
      <c r="WOJ250" s="1566"/>
      <c r="WOK250" s="1566"/>
      <c r="WOL250" s="1566"/>
      <c r="WOM250" s="1566"/>
      <c r="WON250" s="1566"/>
      <c r="WOO250" s="1566"/>
      <c r="WOP250" s="1566"/>
      <c r="WOQ250" s="1566"/>
      <c r="WOR250" s="1566"/>
      <c r="WOS250" s="1566"/>
      <c r="WOT250" s="1566"/>
      <c r="WOU250" s="1566"/>
      <c r="WOV250" s="1566"/>
      <c r="WOW250" s="1566"/>
      <c r="WOX250" s="1566"/>
      <c r="WOY250" s="1566"/>
      <c r="WOZ250" s="1566"/>
      <c r="WPA250" s="1566"/>
      <c r="WPB250" s="1566"/>
      <c r="WPC250" s="1566"/>
      <c r="WPD250" s="1566"/>
      <c r="WPE250" s="1566"/>
      <c r="WPF250" s="1566"/>
      <c r="WPG250" s="1566"/>
      <c r="WPH250" s="1566"/>
      <c r="WPI250" s="1566"/>
      <c r="WPJ250" s="1566"/>
      <c r="WPK250" s="1566"/>
      <c r="WPL250" s="1566"/>
      <c r="WPM250" s="1566"/>
      <c r="WPN250" s="1566"/>
      <c r="WPO250" s="1566"/>
      <c r="WPP250" s="1566"/>
      <c r="WPQ250" s="1566"/>
      <c r="WPR250" s="1566"/>
      <c r="WPS250" s="1566"/>
      <c r="WPT250" s="1566"/>
      <c r="WPU250" s="1566"/>
      <c r="WPV250" s="1566"/>
      <c r="WPW250" s="1566"/>
      <c r="WPX250" s="1566"/>
      <c r="WPY250" s="1566"/>
      <c r="WPZ250" s="1566"/>
      <c r="WQA250" s="1566"/>
      <c r="WQB250" s="1566"/>
      <c r="WQC250" s="1566"/>
      <c r="WQD250" s="1566"/>
      <c r="WQE250" s="1566"/>
      <c r="WQF250" s="1566"/>
      <c r="WQG250" s="1566"/>
      <c r="WQH250" s="1566"/>
      <c r="WQI250" s="1566"/>
      <c r="WQJ250" s="1566"/>
      <c r="WQK250" s="1566"/>
      <c r="WQL250" s="1566"/>
      <c r="WQM250" s="1566"/>
      <c r="WQN250" s="1566"/>
      <c r="WQO250" s="1566"/>
      <c r="WQP250" s="1566"/>
      <c r="WQQ250" s="1566"/>
      <c r="WQR250" s="1566"/>
      <c r="WQS250" s="1566"/>
      <c r="WQT250" s="1566"/>
      <c r="WQU250" s="1566"/>
      <c r="WQV250" s="1566"/>
      <c r="WQW250" s="1566"/>
      <c r="WQX250" s="1566"/>
      <c r="WQY250" s="1566"/>
      <c r="WQZ250" s="1566"/>
      <c r="WRA250" s="1566"/>
      <c r="WRB250" s="1566"/>
      <c r="WRC250" s="1566"/>
      <c r="WRD250" s="1566"/>
      <c r="WRE250" s="1566"/>
      <c r="WRF250" s="1566"/>
      <c r="WRG250" s="1566"/>
      <c r="WRH250" s="1566"/>
      <c r="WRI250" s="1566"/>
      <c r="WRJ250" s="1566"/>
      <c r="WRK250" s="1566"/>
      <c r="WRL250" s="1566"/>
      <c r="WRM250" s="1566"/>
      <c r="WRN250" s="1566"/>
      <c r="WRO250" s="1566"/>
      <c r="WRP250" s="1566"/>
      <c r="WRQ250" s="1566"/>
      <c r="WRR250" s="1566"/>
      <c r="WRS250" s="1566"/>
      <c r="WRT250" s="1566"/>
      <c r="WRU250" s="1566"/>
      <c r="WRV250" s="1566"/>
      <c r="WRW250" s="1566"/>
      <c r="WRX250" s="1566"/>
      <c r="WRY250" s="1566"/>
      <c r="WRZ250" s="1566"/>
      <c r="WSA250" s="1566"/>
      <c r="WSB250" s="1566"/>
      <c r="WSC250" s="1566"/>
      <c r="WSD250" s="1566"/>
      <c r="WSE250" s="1566"/>
      <c r="WSF250" s="1566"/>
      <c r="WSG250" s="1566"/>
      <c r="WSH250" s="1566"/>
      <c r="WSI250" s="1566"/>
      <c r="WSJ250" s="1566"/>
      <c r="WSK250" s="1566"/>
      <c r="WSL250" s="1566"/>
      <c r="WSM250" s="1566"/>
      <c r="WSN250" s="1566"/>
      <c r="WSO250" s="1566"/>
      <c r="WSP250" s="1566"/>
      <c r="WSQ250" s="1566"/>
      <c r="WSR250" s="1566"/>
      <c r="WSS250" s="1566"/>
      <c r="WST250" s="1566"/>
      <c r="WSU250" s="1566"/>
      <c r="WSV250" s="1566"/>
      <c r="WSW250" s="1566"/>
      <c r="WSX250" s="1566"/>
      <c r="WSY250" s="1566"/>
      <c r="WSZ250" s="1566"/>
      <c r="WTA250" s="1566"/>
      <c r="WTB250" s="1566"/>
      <c r="WTC250" s="1566"/>
      <c r="WTD250" s="1566"/>
      <c r="WTE250" s="1566"/>
      <c r="WTF250" s="1566"/>
      <c r="WTG250" s="1566"/>
      <c r="WTH250" s="1566"/>
      <c r="WTI250" s="1566"/>
      <c r="WTJ250" s="1566"/>
      <c r="WTK250" s="1566"/>
      <c r="WTL250" s="1566"/>
      <c r="WTM250" s="1566"/>
      <c r="WTN250" s="1566"/>
      <c r="WTO250" s="1566"/>
      <c r="WTP250" s="1566"/>
      <c r="WTQ250" s="1566"/>
      <c r="WTR250" s="1566"/>
      <c r="WTS250" s="1566"/>
      <c r="WTT250" s="1566"/>
      <c r="WTU250" s="1566"/>
      <c r="WTV250" s="1566"/>
      <c r="WTW250" s="1566"/>
      <c r="WTX250" s="1566"/>
      <c r="WTY250" s="1566"/>
      <c r="WTZ250" s="1566"/>
      <c r="WUA250" s="1566"/>
      <c r="WUB250" s="1566"/>
      <c r="WUC250" s="1566"/>
      <c r="WUD250" s="1566"/>
      <c r="WUE250" s="1566"/>
      <c r="WUF250" s="1566"/>
      <c r="WUG250" s="1566"/>
      <c r="WUH250" s="1566"/>
      <c r="WUI250" s="1566"/>
      <c r="WUJ250" s="1566"/>
      <c r="WUK250" s="1566"/>
      <c r="WUL250" s="1566"/>
      <c r="WUM250" s="1566"/>
      <c r="WUN250" s="1566"/>
      <c r="WUO250" s="1566"/>
      <c r="WUP250" s="1566"/>
      <c r="WUQ250" s="1566"/>
      <c r="WUR250" s="1566"/>
      <c r="WUS250" s="1566"/>
      <c r="WUT250" s="1566"/>
      <c r="WUU250" s="1566"/>
      <c r="WUV250" s="1566"/>
      <c r="WUW250" s="1566"/>
      <c r="WUX250" s="1566"/>
      <c r="WUY250" s="1566"/>
      <c r="WUZ250" s="1566"/>
      <c r="WVA250" s="1566"/>
      <c r="WVB250" s="1566"/>
      <c r="WVC250" s="1566"/>
      <c r="WVD250" s="1566"/>
      <c r="WVE250" s="1566"/>
      <c r="WVF250" s="1566"/>
      <c r="WVG250" s="1566"/>
      <c r="WVH250" s="1566"/>
      <c r="WVI250" s="1566"/>
      <c r="WVJ250" s="1566"/>
      <c r="WVK250" s="1566"/>
      <c r="WVL250" s="1566"/>
      <c r="WVM250" s="1566"/>
      <c r="WVN250" s="1566"/>
      <c r="WVO250" s="1566"/>
      <c r="WVP250" s="1566"/>
    </row>
  </sheetData>
  <mergeCells count="307">
    <mergeCell ref="A234:A235"/>
    <mergeCell ref="B234:B235"/>
    <mergeCell ref="G234:G235"/>
    <mergeCell ref="J234:J235"/>
    <mergeCell ref="A236:J236"/>
    <mergeCell ref="A240:A244"/>
    <mergeCell ref="B240:B244"/>
    <mergeCell ref="G240:G244"/>
    <mergeCell ref="J240:J244"/>
    <mergeCell ref="G201:G203"/>
    <mergeCell ref="G204:G205"/>
    <mergeCell ref="A229:A231"/>
    <mergeCell ref="B229:B231"/>
    <mergeCell ref="G229:G231"/>
    <mergeCell ref="J229:J231"/>
    <mergeCell ref="A232:A233"/>
    <mergeCell ref="B232:B233"/>
    <mergeCell ref="G232:G233"/>
    <mergeCell ref="J232:J233"/>
    <mergeCell ref="G222:G224"/>
    <mergeCell ref="J222:J224"/>
    <mergeCell ref="A223:A224"/>
    <mergeCell ref="B223:B224"/>
    <mergeCell ref="A225:A226"/>
    <mergeCell ref="B225:B226"/>
    <mergeCell ref="G225:G226"/>
    <mergeCell ref="J225:J226"/>
    <mergeCell ref="A215:A217"/>
    <mergeCell ref="B215:B217"/>
    <mergeCell ref="G215:G217"/>
    <mergeCell ref="J215:J217"/>
    <mergeCell ref="A220:A221"/>
    <mergeCell ref="B220:B221"/>
    <mergeCell ref="G220:G221"/>
    <mergeCell ref="J220:J221"/>
    <mergeCell ref="A207:A210"/>
    <mergeCell ref="B207:B210"/>
    <mergeCell ref="G207:G210"/>
    <mergeCell ref="J207:J210"/>
    <mergeCell ref="A211:A213"/>
    <mergeCell ref="B211:B213"/>
    <mergeCell ref="G211:G213"/>
    <mergeCell ref="J211:J213"/>
    <mergeCell ref="J201:J203"/>
    <mergeCell ref="J204:J205"/>
    <mergeCell ref="A187:A188"/>
    <mergeCell ref="B187:B188"/>
    <mergeCell ref="G187:G188"/>
    <mergeCell ref="J187:J188"/>
    <mergeCell ref="A189:A190"/>
    <mergeCell ref="B189:B190"/>
    <mergeCell ref="G189:G190"/>
    <mergeCell ref="J189:J190"/>
    <mergeCell ref="A197:A200"/>
    <mergeCell ref="B197:B200"/>
    <mergeCell ref="G197:G200"/>
    <mergeCell ref="J197:J200"/>
    <mergeCell ref="C191:J191"/>
    <mergeCell ref="C192:J192"/>
    <mergeCell ref="A193:A195"/>
    <mergeCell ref="B193:B195"/>
    <mergeCell ref="G193:G195"/>
    <mergeCell ref="J193:J195"/>
    <mergeCell ref="A201:A203"/>
    <mergeCell ref="A204:A205"/>
    <mergeCell ref="B201:B203"/>
    <mergeCell ref="B204:B205"/>
    <mergeCell ref="A183:A184"/>
    <mergeCell ref="B183:B184"/>
    <mergeCell ref="G183:G184"/>
    <mergeCell ref="J183:J184"/>
    <mergeCell ref="A185:A186"/>
    <mergeCell ref="B185:B186"/>
    <mergeCell ref="G185:G186"/>
    <mergeCell ref="J185:J186"/>
    <mergeCell ref="A179:A180"/>
    <mergeCell ref="B179:B180"/>
    <mergeCell ref="G179:G180"/>
    <mergeCell ref="J179:J180"/>
    <mergeCell ref="A181:A182"/>
    <mergeCell ref="B181:B182"/>
    <mergeCell ref="G181:G182"/>
    <mergeCell ref="J181:J182"/>
    <mergeCell ref="A175:A176"/>
    <mergeCell ref="B175:B176"/>
    <mergeCell ref="G175:G176"/>
    <mergeCell ref="J175:J176"/>
    <mergeCell ref="A177:A178"/>
    <mergeCell ref="B177:B178"/>
    <mergeCell ref="G177:G178"/>
    <mergeCell ref="J177:J178"/>
    <mergeCell ref="A171:A172"/>
    <mergeCell ref="B171:B172"/>
    <mergeCell ref="G171:G172"/>
    <mergeCell ref="J171:J172"/>
    <mergeCell ref="A173:A174"/>
    <mergeCell ref="B173:B174"/>
    <mergeCell ref="G173:G174"/>
    <mergeCell ref="J173:J174"/>
    <mergeCell ref="A167:A168"/>
    <mergeCell ref="B167:B168"/>
    <mergeCell ref="G167:G168"/>
    <mergeCell ref="J167:J168"/>
    <mergeCell ref="A169:A170"/>
    <mergeCell ref="B169:B170"/>
    <mergeCell ref="G169:G170"/>
    <mergeCell ref="J169:J170"/>
    <mergeCell ref="A161:A164"/>
    <mergeCell ref="B161:B164"/>
    <mergeCell ref="G161:G164"/>
    <mergeCell ref="J161:J164"/>
    <mergeCell ref="A165:A166"/>
    <mergeCell ref="B165:B166"/>
    <mergeCell ref="G165:G166"/>
    <mergeCell ref="J165:J166"/>
    <mergeCell ref="G153:G154"/>
    <mergeCell ref="H153:H154"/>
    <mergeCell ref="I153:I154"/>
    <mergeCell ref="J153:J154"/>
    <mergeCell ref="A158:A160"/>
    <mergeCell ref="B158:B160"/>
    <mergeCell ref="G158:G160"/>
    <mergeCell ref="J158:J160"/>
    <mergeCell ref="G150:G151"/>
    <mergeCell ref="H150:H151"/>
    <mergeCell ref="I150:I151"/>
    <mergeCell ref="J150:J151"/>
    <mergeCell ref="A153:A154"/>
    <mergeCell ref="B153:B154"/>
    <mergeCell ref="C153:C154"/>
    <mergeCell ref="D153:D154"/>
    <mergeCell ref="E153:E154"/>
    <mergeCell ref="F153:F154"/>
    <mergeCell ref="A150:A151"/>
    <mergeCell ref="B150:B151"/>
    <mergeCell ref="C150:C151"/>
    <mergeCell ref="D150:D151"/>
    <mergeCell ref="E150:E151"/>
    <mergeCell ref="F150:F151"/>
    <mergeCell ref="A141:A143"/>
    <mergeCell ref="B141:B143"/>
    <mergeCell ref="G141:G143"/>
    <mergeCell ref="J141:J143"/>
    <mergeCell ref="A145:A146"/>
    <mergeCell ref="B145:B146"/>
    <mergeCell ref="G145:G146"/>
    <mergeCell ref="J145:J146"/>
    <mergeCell ref="A134:A136"/>
    <mergeCell ref="B134:B136"/>
    <mergeCell ref="G134:G136"/>
    <mergeCell ref="J134:J136"/>
    <mergeCell ref="A138:A139"/>
    <mergeCell ref="B138:B139"/>
    <mergeCell ref="G138:G139"/>
    <mergeCell ref="J138:J139"/>
    <mergeCell ref="A131:A133"/>
    <mergeCell ref="B131:B133"/>
    <mergeCell ref="G131:G133"/>
    <mergeCell ref="J131:J133"/>
    <mergeCell ref="A125:A127"/>
    <mergeCell ref="B125:B127"/>
    <mergeCell ref="G125:G126"/>
    <mergeCell ref="J125:J127"/>
    <mergeCell ref="C126:C127"/>
    <mergeCell ref="D126:D127"/>
    <mergeCell ref="E126:E127"/>
    <mergeCell ref="F126:F127"/>
    <mergeCell ref="H126:H127"/>
    <mergeCell ref="I126:I127"/>
    <mergeCell ref="A128:A129"/>
    <mergeCell ref="B128:B129"/>
    <mergeCell ref="J128:J129"/>
    <mergeCell ref="A115:A117"/>
    <mergeCell ref="B115:B117"/>
    <mergeCell ref="G115:G117"/>
    <mergeCell ref="J115:J117"/>
    <mergeCell ref="A118:J118"/>
    <mergeCell ref="A119:A122"/>
    <mergeCell ref="B119:B122"/>
    <mergeCell ref="G119:G122"/>
    <mergeCell ref="J119:J122"/>
    <mergeCell ref="B109:B110"/>
    <mergeCell ref="G109:G110"/>
    <mergeCell ref="J109:J110"/>
    <mergeCell ref="A111:A112"/>
    <mergeCell ref="B111:B112"/>
    <mergeCell ref="G111:G112"/>
    <mergeCell ref="J111:J112"/>
    <mergeCell ref="A104:A106"/>
    <mergeCell ref="B104:B106"/>
    <mergeCell ref="G104:G105"/>
    <mergeCell ref="J104:J106"/>
    <mergeCell ref="A107:A108"/>
    <mergeCell ref="B107:B108"/>
    <mergeCell ref="G107:G108"/>
    <mergeCell ref="J107:J108"/>
    <mergeCell ref="A109:A110"/>
    <mergeCell ref="B95:B97"/>
    <mergeCell ref="G95:G97"/>
    <mergeCell ref="J95:J97"/>
    <mergeCell ref="A98:A100"/>
    <mergeCell ref="B98:B100"/>
    <mergeCell ref="A101:A103"/>
    <mergeCell ref="B101:B103"/>
    <mergeCell ref="G101:G103"/>
    <mergeCell ref="J101:J103"/>
    <mergeCell ref="A87:A90"/>
    <mergeCell ref="B87:B90"/>
    <mergeCell ref="G87:G90"/>
    <mergeCell ref="J87:J90"/>
    <mergeCell ref="A91:A94"/>
    <mergeCell ref="B91:B94"/>
    <mergeCell ref="G91:G94"/>
    <mergeCell ref="J91:J94"/>
    <mergeCell ref="A79:A82"/>
    <mergeCell ref="B79:B82"/>
    <mergeCell ref="G79:G82"/>
    <mergeCell ref="J79:J82"/>
    <mergeCell ref="A83:A86"/>
    <mergeCell ref="B83:B86"/>
    <mergeCell ref="G83:G86"/>
    <mergeCell ref="J83:J86"/>
    <mergeCell ref="A71:A74"/>
    <mergeCell ref="B71:B74"/>
    <mergeCell ref="G71:G74"/>
    <mergeCell ref="J71:J74"/>
    <mergeCell ref="A75:A78"/>
    <mergeCell ref="B75:B78"/>
    <mergeCell ref="G75:G78"/>
    <mergeCell ref="J75:J78"/>
    <mergeCell ref="A57:A59"/>
    <mergeCell ref="B57:B59"/>
    <mergeCell ref="G57:G59"/>
    <mergeCell ref="J57:J59"/>
    <mergeCell ref="A66:A68"/>
    <mergeCell ref="B66:B68"/>
    <mergeCell ref="G66:G68"/>
    <mergeCell ref="J66:J68"/>
    <mergeCell ref="A50:A53"/>
    <mergeCell ref="B50:B53"/>
    <mergeCell ref="G50:G53"/>
    <mergeCell ref="J50:J53"/>
    <mergeCell ref="A54:A56"/>
    <mergeCell ref="B54:B56"/>
    <mergeCell ref="G54:G56"/>
    <mergeCell ref="J54:J56"/>
    <mergeCell ref="A44:A46"/>
    <mergeCell ref="B44:B46"/>
    <mergeCell ref="G44:G46"/>
    <mergeCell ref="J44:J46"/>
    <mergeCell ref="A47:A49"/>
    <mergeCell ref="B47:B49"/>
    <mergeCell ref="G47:G49"/>
    <mergeCell ref="J47:J49"/>
    <mergeCell ref="A38:A39"/>
    <mergeCell ref="B38:B39"/>
    <mergeCell ref="G38:G39"/>
    <mergeCell ref="J38:J39"/>
    <mergeCell ref="K38:K39"/>
    <mergeCell ref="K40:K49"/>
    <mergeCell ref="A41:A43"/>
    <mergeCell ref="B41:B43"/>
    <mergeCell ref="G41:G43"/>
    <mergeCell ref="J41:J43"/>
    <mergeCell ref="A34:A35"/>
    <mergeCell ref="B34:B35"/>
    <mergeCell ref="G34:G35"/>
    <mergeCell ref="J34:J35"/>
    <mergeCell ref="A36:A37"/>
    <mergeCell ref="B36:B37"/>
    <mergeCell ref="G36:G37"/>
    <mergeCell ref="J36:J37"/>
    <mergeCell ref="A25:A27"/>
    <mergeCell ref="B25:B27"/>
    <mergeCell ref="G25:G27"/>
    <mergeCell ref="J25:J27"/>
    <mergeCell ref="A28:A30"/>
    <mergeCell ref="B28:B30"/>
    <mergeCell ref="G28:G30"/>
    <mergeCell ref="J28:J30"/>
    <mergeCell ref="M18:M19"/>
    <mergeCell ref="A21:A24"/>
    <mergeCell ref="B21:B24"/>
    <mergeCell ref="G21:G24"/>
    <mergeCell ref="J21:J24"/>
    <mergeCell ref="K21:K22"/>
    <mergeCell ref="M21:M22"/>
    <mergeCell ref="C22:C23"/>
    <mergeCell ref="D22:D23"/>
    <mergeCell ref="E22:E23"/>
    <mergeCell ref="A14:A17"/>
    <mergeCell ref="B14:B17"/>
    <mergeCell ref="G14:G17"/>
    <mergeCell ref="J14:J17"/>
    <mergeCell ref="A18:A20"/>
    <mergeCell ref="B18:B20"/>
    <mergeCell ref="G18:G20"/>
    <mergeCell ref="J18:J20"/>
    <mergeCell ref="A2:J2"/>
    <mergeCell ref="A3:J3"/>
    <mergeCell ref="A4:J4"/>
    <mergeCell ref="A5:J5"/>
    <mergeCell ref="A9:J9"/>
    <mergeCell ref="A10:A13"/>
    <mergeCell ref="B10:B13"/>
    <mergeCell ref="G10:G13"/>
    <mergeCell ref="J10:J13"/>
  </mergeCells>
  <pageMargins left="0.78740157480314965" right="0.39370078740157483" top="0.78740157480314965" bottom="0.78740157480314965" header="0.19685039370078741" footer="0.39370078740157483"/>
  <pageSetup paperSize="9" scale="62" firstPageNumber="200" fitToHeight="0" orientation="landscape" useFirstPageNumber="1" r:id="rId1"/>
  <headerFooter>
    <oddFooter>&amp;R&amp;"Times New Roman,обычный"&amp;14&amp;P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H25"/>
  <sheetViews>
    <sheetView view="pageBreakPreview" topLeftCell="A10" zoomScale="80" zoomScaleNormal="68" zoomScaleSheetLayoutView="80" workbookViewId="0">
      <selection activeCell="K22" sqref="K22"/>
    </sheetView>
  </sheetViews>
  <sheetFormatPr defaultRowHeight="18" x14ac:dyDescent="0.25"/>
  <cols>
    <col min="1" max="1" width="7.85546875" style="986" customWidth="1"/>
    <col min="2" max="2" width="77.28515625" style="986" customWidth="1"/>
    <col min="3" max="3" width="12.28515625" style="986" customWidth="1"/>
    <col min="4" max="6" width="15.7109375" style="986" customWidth="1"/>
    <col min="7" max="7" width="70.28515625" style="986" customWidth="1"/>
    <col min="8" max="10" width="9.140625" style="986"/>
    <col min="11" max="11" width="18.42578125" style="986" customWidth="1"/>
    <col min="12" max="251" width="9.140625" style="986"/>
    <col min="252" max="252" width="5.7109375" style="986" customWidth="1"/>
    <col min="253" max="253" width="37.7109375" style="986" customWidth="1"/>
    <col min="254" max="254" width="15.7109375" style="986" customWidth="1"/>
    <col min="255" max="255" width="12.28515625" style="986" customWidth="1"/>
    <col min="256" max="258" width="15.7109375" style="986" customWidth="1"/>
    <col min="259" max="259" width="30.7109375" style="986" customWidth="1"/>
    <col min="260" max="260" width="13.7109375" style="986" customWidth="1"/>
    <col min="261" max="261" width="21" style="986" customWidth="1"/>
    <col min="262" max="263" width="15.7109375" style="986" customWidth="1"/>
    <col min="264" max="507" width="9.140625" style="986"/>
    <col min="508" max="508" width="5.7109375" style="986" customWidth="1"/>
    <col min="509" max="509" width="37.7109375" style="986" customWidth="1"/>
    <col min="510" max="510" width="15.7109375" style="986" customWidth="1"/>
    <col min="511" max="511" width="12.28515625" style="986" customWidth="1"/>
    <col min="512" max="514" width="15.7109375" style="986" customWidth="1"/>
    <col min="515" max="515" width="30.7109375" style="986" customWidth="1"/>
    <col min="516" max="516" width="13.7109375" style="986" customWidth="1"/>
    <col min="517" max="517" width="21" style="986" customWidth="1"/>
    <col min="518" max="519" width="15.7109375" style="986" customWidth="1"/>
    <col min="520" max="763" width="9.140625" style="986"/>
    <col min="764" max="764" width="5.7109375" style="986" customWidth="1"/>
    <col min="765" max="765" width="37.7109375" style="986" customWidth="1"/>
    <col min="766" max="766" width="15.7109375" style="986" customWidth="1"/>
    <col min="767" max="767" width="12.28515625" style="986" customWidth="1"/>
    <col min="768" max="770" width="15.7109375" style="986" customWidth="1"/>
    <col min="771" max="771" width="30.7109375" style="986" customWidth="1"/>
    <col min="772" max="772" width="13.7109375" style="986" customWidth="1"/>
    <col min="773" max="773" width="21" style="986" customWidth="1"/>
    <col min="774" max="775" width="15.7109375" style="986" customWidth="1"/>
    <col min="776" max="1019" width="9.140625" style="986"/>
    <col min="1020" max="1020" width="5.7109375" style="986" customWidth="1"/>
    <col min="1021" max="1021" width="37.7109375" style="986" customWidth="1"/>
    <col min="1022" max="1022" width="15.7109375" style="986" customWidth="1"/>
    <col min="1023" max="1023" width="12.28515625" style="986" customWidth="1"/>
    <col min="1024" max="1026" width="15.7109375" style="986" customWidth="1"/>
    <col min="1027" max="1027" width="30.7109375" style="986" customWidth="1"/>
    <col min="1028" max="1028" width="13.7109375" style="986" customWidth="1"/>
    <col min="1029" max="1029" width="21" style="986" customWidth="1"/>
    <col min="1030" max="1031" width="15.7109375" style="986" customWidth="1"/>
    <col min="1032" max="1275" width="9.140625" style="986"/>
    <col min="1276" max="1276" width="5.7109375" style="986" customWidth="1"/>
    <col min="1277" max="1277" width="37.7109375" style="986" customWidth="1"/>
    <col min="1278" max="1278" width="15.7109375" style="986" customWidth="1"/>
    <col min="1279" max="1279" width="12.28515625" style="986" customWidth="1"/>
    <col min="1280" max="1282" width="15.7109375" style="986" customWidth="1"/>
    <col min="1283" max="1283" width="30.7109375" style="986" customWidth="1"/>
    <col min="1284" max="1284" width="13.7109375" style="986" customWidth="1"/>
    <col min="1285" max="1285" width="21" style="986" customWidth="1"/>
    <col min="1286" max="1287" width="15.7109375" style="986" customWidth="1"/>
    <col min="1288" max="1531" width="9.140625" style="986"/>
    <col min="1532" max="1532" width="5.7109375" style="986" customWidth="1"/>
    <col min="1533" max="1533" width="37.7109375" style="986" customWidth="1"/>
    <col min="1534" max="1534" width="15.7109375" style="986" customWidth="1"/>
    <col min="1535" max="1535" width="12.28515625" style="986" customWidth="1"/>
    <col min="1536" max="1538" width="15.7109375" style="986" customWidth="1"/>
    <col min="1539" max="1539" width="30.7109375" style="986" customWidth="1"/>
    <col min="1540" max="1540" width="13.7109375" style="986" customWidth="1"/>
    <col min="1541" max="1541" width="21" style="986" customWidth="1"/>
    <col min="1542" max="1543" width="15.7109375" style="986" customWidth="1"/>
    <col min="1544" max="1787" width="9.140625" style="986"/>
    <col min="1788" max="1788" width="5.7109375" style="986" customWidth="1"/>
    <col min="1789" max="1789" width="37.7109375" style="986" customWidth="1"/>
    <col min="1790" max="1790" width="15.7109375" style="986" customWidth="1"/>
    <col min="1791" max="1791" width="12.28515625" style="986" customWidth="1"/>
    <col min="1792" max="1794" width="15.7109375" style="986" customWidth="1"/>
    <col min="1795" max="1795" width="30.7109375" style="986" customWidth="1"/>
    <col min="1796" max="1796" width="13.7109375" style="986" customWidth="1"/>
    <col min="1797" max="1797" width="21" style="986" customWidth="1"/>
    <col min="1798" max="1799" width="15.7109375" style="986" customWidth="1"/>
    <col min="1800" max="2043" width="9.140625" style="986"/>
    <col min="2044" max="2044" width="5.7109375" style="986" customWidth="1"/>
    <col min="2045" max="2045" width="37.7109375" style="986" customWidth="1"/>
    <col min="2046" max="2046" width="15.7109375" style="986" customWidth="1"/>
    <col min="2047" max="2047" width="12.28515625" style="986" customWidth="1"/>
    <col min="2048" max="2050" width="15.7109375" style="986" customWidth="1"/>
    <col min="2051" max="2051" width="30.7109375" style="986" customWidth="1"/>
    <col min="2052" max="2052" width="13.7109375" style="986" customWidth="1"/>
    <col min="2053" max="2053" width="21" style="986" customWidth="1"/>
    <col min="2054" max="2055" width="15.7109375" style="986" customWidth="1"/>
    <col min="2056" max="2299" width="9.140625" style="986"/>
    <col min="2300" max="2300" width="5.7109375" style="986" customWidth="1"/>
    <col min="2301" max="2301" width="37.7109375" style="986" customWidth="1"/>
    <col min="2302" max="2302" width="15.7109375" style="986" customWidth="1"/>
    <col min="2303" max="2303" width="12.28515625" style="986" customWidth="1"/>
    <col min="2304" max="2306" width="15.7109375" style="986" customWidth="1"/>
    <col min="2307" max="2307" width="30.7109375" style="986" customWidth="1"/>
    <col min="2308" max="2308" width="13.7109375" style="986" customWidth="1"/>
    <col min="2309" max="2309" width="21" style="986" customWidth="1"/>
    <col min="2310" max="2311" width="15.7109375" style="986" customWidth="1"/>
    <col min="2312" max="2555" width="9.140625" style="986"/>
    <col min="2556" max="2556" width="5.7109375" style="986" customWidth="1"/>
    <col min="2557" max="2557" width="37.7109375" style="986" customWidth="1"/>
    <col min="2558" max="2558" width="15.7109375" style="986" customWidth="1"/>
    <col min="2559" max="2559" width="12.28515625" style="986" customWidth="1"/>
    <col min="2560" max="2562" width="15.7109375" style="986" customWidth="1"/>
    <col min="2563" max="2563" width="30.7109375" style="986" customWidth="1"/>
    <col min="2564" max="2564" width="13.7109375" style="986" customWidth="1"/>
    <col min="2565" max="2565" width="21" style="986" customWidth="1"/>
    <col min="2566" max="2567" width="15.7109375" style="986" customWidth="1"/>
    <col min="2568" max="2811" width="9.140625" style="986"/>
    <col min="2812" max="2812" width="5.7109375" style="986" customWidth="1"/>
    <col min="2813" max="2813" width="37.7109375" style="986" customWidth="1"/>
    <col min="2814" max="2814" width="15.7109375" style="986" customWidth="1"/>
    <col min="2815" max="2815" width="12.28515625" style="986" customWidth="1"/>
    <col min="2816" max="2818" width="15.7109375" style="986" customWidth="1"/>
    <col min="2819" max="2819" width="30.7109375" style="986" customWidth="1"/>
    <col min="2820" max="2820" width="13.7109375" style="986" customWidth="1"/>
    <col min="2821" max="2821" width="21" style="986" customWidth="1"/>
    <col min="2822" max="2823" width="15.7109375" style="986" customWidth="1"/>
    <col min="2824" max="3067" width="9.140625" style="986"/>
    <col min="3068" max="3068" width="5.7109375" style="986" customWidth="1"/>
    <col min="3069" max="3069" width="37.7109375" style="986" customWidth="1"/>
    <col min="3070" max="3070" width="15.7109375" style="986" customWidth="1"/>
    <col min="3071" max="3071" width="12.28515625" style="986" customWidth="1"/>
    <col min="3072" max="3074" width="15.7109375" style="986" customWidth="1"/>
    <col min="3075" max="3075" width="30.7109375" style="986" customWidth="1"/>
    <col min="3076" max="3076" width="13.7109375" style="986" customWidth="1"/>
    <col min="3077" max="3077" width="21" style="986" customWidth="1"/>
    <col min="3078" max="3079" width="15.7109375" style="986" customWidth="1"/>
    <col min="3080" max="3323" width="9.140625" style="986"/>
    <col min="3324" max="3324" width="5.7109375" style="986" customWidth="1"/>
    <col min="3325" max="3325" width="37.7109375" style="986" customWidth="1"/>
    <col min="3326" max="3326" width="15.7109375" style="986" customWidth="1"/>
    <col min="3327" max="3327" width="12.28515625" style="986" customWidth="1"/>
    <col min="3328" max="3330" width="15.7109375" style="986" customWidth="1"/>
    <col min="3331" max="3331" width="30.7109375" style="986" customWidth="1"/>
    <col min="3332" max="3332" width="13.7109375" style="986" customWidth="1"/>
    <col min="3333" max="3333" width="21" style="986" customWidth="1"/>
    <col min="3334" max="3335" width="15.7109375" style="986" customWidth="1"/>
    <col min="3336" max="3579" width="9.140625" style="986"/>
    <col min="3580" max="3580" width="5.7109375" style="986" customWidth="1"/>
    <col min="3581" max="3581" width="37.7109375" style="986" customWidth="1"/>
    <col min="3582" max="3582" width="15.7109375" style="986" customWidth="1"/>
    <col min="3583" max="3583" width="12.28515625" style="986" customWidth="1"/>
    <col min="3584" max="3586" width="15.7109375" style="986" customWidth="1"/>
    <col min="3587" max="3587" width="30.7109375" style="986" customWidth="1"/>
    <col min="3588" max="3588" width="13.7109375" style="986" customWidth="1"/>
    <col min="3589" max="3589" width="21" style="986" customWidth="1"/>
    <col min="3590" max="3591" width="15.7109375" style="986" customWidth="1"/>
    <col min="3592" max="3835" width="9.140625" style="986"/>
    <col min="3836" max="3836" width="5.7109375" style="986" customWidth="1"/>
    <col min="3837" max="3837" width="37.7109375" style="986" customWidth="1"/>
    <col min="3838" max="3838" width="15.7109375" style="986" customWidth="1"/>
    <col min="3839" max="3839" width="12.28515625" style="986" customWidth="1"/>
    <col min="3840" max="3842" width="15.7109375" style="986" customWidth="1"/>
    <col min="3843" max="3843" width="30.7109375" style="986" customWidth="1"/>
    <col min="3844" max="3844" width="13.7109375" style="986" customWidth="1"/>
    <col min="3845" max="3845" width="21" style="986" customWidth="1"/>
    <col min="3846" max="3847" width="15.7109375" style="986" customWidth="1"/>
    <col min="3848" max="4091" width="9.140625" style="986"/>
    <col min="4092" max="4092" width="5.7109375" style="986" customWidth="1"/>
    <col min="4093" max="4093" width="37.7109375" style="986" customWidth="1"/>
    <col min="4094" max="4094" width="15.7109375" style="986" customWidth="1"/>
    <col min="4095" max="4095" width="12.28515625" style="986" customWidth="1"/>
    <col min="4096" max="4098" width="15.7109375" style="986" customWidth="1"/>
    <col min="4099" max="4099" width="30.7109375" style="986" customWidth="1"/>
    <col min="4100" max="4100" width="13.7109375" style="986" customWidth="1"/>
    <col min="4101" max="4101" width="21" style="986" customWidth="1"/>
    <col min="4102" max="4103" width="15.7109375" style="986" customWidth="1"/>
    <col min="4104" max="4347" width="9.140625" style="986"/>
    <col min="4348" max="4348" width="5.7109375" style="986" customWidth="1"/>
    <col min="4349" max="4349" width="37.7109375" style="986" customWidth="1"/>
    <col min="4350" max="4350" width="15.7109375" style="986" customWidth="1"/>
    <col min="4351" max="4351" width="12.28515625" style="986" customWidth="1"/>
    <col min="4352" max="4354" width="15.7109375" style="986" customWidth="1"/>
    <col min="4355" max="4355" width="30.7109375" style="986" customWidth="1"/>
    <col min="4356" max="4356" width="13.7109375" style="986" customWidth="1"/>
    <col min="4357" max="4357" width="21" style="986" customWidth="1"/>
    <col min="4358" max="4359" width="15.7109375" style="986" customWidth="1"/>
    <col min="4360" max="4603" width="9.140625" style="986"/>
    <col min="4604" max="4604" width="5.7109375" style="986" customWidth="1"/>
    <col min="4605" max="4605" width="37.7109375" style="986" customWidth="1"/>
    <col min="4606" max="4606" width="15.7109375" style="986" customWidth="1"/>
    <col min="4607" max="4607" width="12.28515625" style="986" customWidth="1"/>
    <col min="4608" max="4610" width="15.7109375" style="986" customWidth="1"/>
    <col min="4611" max="4611" width="30.7109375" style="986" customWidth="1"/>
    <col min="4612" max="4612" width="13.7109375" style="986" customWidth="1"/>
    <col min="4613" max="4613" width="21" style="986" customWidth="1"/>
    <col min="4614" max="4615" width="15.7109375" style="986" customWidth="1"/>
    <col min="4616" max="4859" width="9.140625" style="986"/>
    <col min="4860" max="4860" width="5.7109375" style="986" customWidth="1"/>
    <col min="4861" max="4861" width="37.7109375" style="986" customWidth="1"/>
    <col min="4862" max="4862" width="15.7109375" style="986" customWidth="1"/>
    <col min="4863" max="4863" width="12.28515625" style="986" customWidth="1"/>
    <col min="4864" max="4866" width="15.7109375" style="986" customWidth="1"/>
    <col min="4867" max="4867" width="30.7109375" style="986" customWidth="1"/>
    <col min="4868" max="4868" width="13.7109375" style="986" customWidth="1"/>
    <col min="4869" max="4869" width="21" style="986" customWidth="1"/>
    <col min="4870" max="4871" width="15.7109375" style="986" customWidth="1"/>
    <col min="4872" max="5115" width="9.140625" style="986"/>
    <col min="5116" max="5116" width="5.7109375" style="986" customWidth="1"/>
    <col min="5117" max="5117" width="37.7109375" style="986" customWidth="1"/>
    <col min="5118" max="5118" width="15.7109375" style="986" customWidth="1"/>
    <col min="5119" max="5119" width="12.28515625" style="986" customWidth="1"/>
    <col min="5120" max="5122" width="15.7109375" style="986" customWidth="1"/>
    <col min="5123" max="5123" width="30.7109375" style="986" customWidth="1"/>
    <col min="5124" max="5124" width="13.7109375" style="986" customWidth="1"/>
    <col min="5125" max="5125" width="21" style="986" customWidth="1"/>
    <col min="5126" max="5127" width="15.7109375" style="986" customWidth="1"/>
    <col min="5128" max="5371" width="9.140625" style="986"/>
    <col min="5372" max="5372" width="5.7109375" style="986" customWidth="1"/>
    <col min="5373" max="5373" width="37.7109375" style="986" customWidth="1"/>
    <col min="5374" max="5374" width="15.7109375" style="986" customWidth="1"/>
    <col min="5375" max="5375" width="12.28515625" style="986" customWidth="1"/>
    <col min="5376" max="5378" width="15.7109375" style="986" customWidth="1"/>
    <col min="5379" max="5379" width="30.7109375" style="986" customWidth="1"/>
    <col min="5380" max="5380" width="13.7109375" style="986" customWidth="1"/>
    <col min="5381" max="5381" width="21" style="986" customWidth="1"/>
    <col min="5382" max="5383" width="15.7109375" style="986" customWidth="1"/>
    <col min="5384" max="5627" width="9.140625" style="986"/>
    <col min="5628" max="5628" width="5.7109375" style="986" customWidth="1"/>
    <col min="5629" max="5629" width="37.7109375" style="986" customWidth="1"/>
    <col min="5630" max="5630" width="15.7109375" style="986" customWidth="1"/>
    <col min="5631" max="5631" width="12.28515625" style="986" customWidth="1"/>
    <col min="5632" max="5634" width="15.7109375" style="986" customWidth="1"/>
    <col min="5635" max="5635" width="30.7109375" style="986" customWidth="1"/>
    <col min="5636" max="5636" width="13.7109375" style="986" customWidth="1"/>
    <col min="5637" max="5637" width="21" style="986" customWidth="1"/>
    <col min="5638" max="5639" width="15.7109375" style="986" customWidth="1"/>
    <col min="5640" max="5883" width="9.140625" style="986"/>
    <col min="5884" max="5884" width="5.7109375" style="986" customWidth="1"/>
    <col min="5885" max="5885" width="37.7109375" style="986" customWidth="1"/>
    <col min="5886" max="5886" width="15.7109375" style="986" customWidth="1"/>
    <col min="5887" max="5887" width="12.28515625" style="986" customWidth="1"/>
    <col min="5888" max="5890" width="15.7109375" style="986" customWidth="1"/>
    <col min="5891" max="5891" width="30.7109375" style="986" customWidth="1"/>
    <col min="5892" max="5892" width="13.7109375" style="986" customWidth="1"/>
    <col min="5893" max="5893" width="21" style="986" customWidth="1"/>
    <col min="5894" max="5895" width="15.7109375" style="986" customWidth="1"/>
    <col min="5896" max="6139" width="9.140625" style="986"/>
    <col min="6140" max="6140" width="5.7109375" style="986" customWidth="1"/>
    <col min="6141" max="6141" width="37.7109375" style="986" customWidth="1"/>
    <col min="6142" max="6142" width="15.7109375" style="986" customWidth="1"/>
    <col min="6143" max="6143" width="12.28515625" style="986" customWidth="1"/>
    <col min="6144" max="6146" width="15.7109375" style="986" customWidth="1"/>
    <col min="6147" max="6147" width="30.7109375" style="986" customWidth="1"/>
    <col min="6148" max="6148" width="13.7109375" style="986" customWidth="1"/>
    <col min="6149" max="6149" width="21" style="986" customWidth="1"/>
    <col min="6150" max="6151" width="15.7109375" style="986" customWidth="1"/>
    <col min="6152" max="6395" width="9.140625" style="986"/>
    <col min="6396" max="6396" width="5.7109375" style="986" customWidth="1"/>
    <col min="6397" max="6397" width="37.7109375" style="986" customWidth="1"/>
    <col min="6398" max="6398" width="15.7109375" style="986" customWidth="1"/>
    <col min="6399" max="6399" width="12.28515625" style="986" customWidth="1"/>
    <col min="6400" max="6402" width="15.7109375" style="986" customWidth="1"/>
    <col min="6403" max="6403" width="30.7109375" style="986" customWidth="1"/>
    <col min="6404" max="6404" width="13.7109375" style="986" customWidth="1"/>
    <col min="6405" max="6405" width="21" style="986" customWidth="1"/>
    <col min="6406" max="6407" width="15.7109375" style="986" customWidth="1"/>
    <col min="6408" max="6651" width="9.140625" style="986"/>
    <col min="6652" max="6652" width="5.7109375" style="986" customWidth="1"/>
    <col min="6653" max="6653" width="37.7109375" style="986" customWidth="1"/>
    <col min="6654" max="6654" width="15.7109375" style="986" customWidth="1"/>
    <col min="6655" max="6655" width="12.28515625" style="986" customWidth="1"/>
    <col min="6656" max="6658" width="15.7109375" style="986" customWidth="1"/>
    <col min="6659" max="6659" width="30.7109375" style="986" customWidth="1"/>
    <col min="6660" max="6660" width="13.7109375" style="986" customWidth="1"/>
    <col min="6661" max="6661" width="21" style="986" customWidth="1"/>
    <col min="6662" max="6663" width="15.7109375" style="986" customWidth="1"/>
    <col min="6664" max="6907" width="9.140625" style="986"/>
    <col min="6908" max="6908" width="5.7109375" style="986" customWidth="1"/>
    <col min="6909" max="6909" width="37.7109375" style="986" customWidth="1"/>
    <col min="6910" max="6910" width="15.7109375" style="986" customWidth="1"/>
    <col min="6911" max="6911" width="12.28515625" style="986" customWidth="1"/>
    <col min="6912" max="6914" width="15.7109375" style="986" customWidth="1"/>
    <col min="6915" max="6915" width="30.7109375" style="986" customWidth="1"/>
    <col min="6916" max="6916" width="13.7109375" style="986" customWidth="1"/>
    <col min="6917" max="6917" width="21" style="986" customWidth="1"/>
    <col min="6918" max="6919" width="15.7109375" style="986" customWidth="1"/>
    <col min="6920" max="7163" width="9.140625" style="986"/>
    <col min="7164" max="7164" width="5.7109375" style="986" customWidth="1"/>
    <col min="7165" max="7165" width="37.7109375" style="986" customWidth="1"/>
    <col min="7166" max="7166" width="15.7109375" style="986" customWidth="1"/>
    <col min="7167" max="7167" width="12.28515625" style="986" customWidth="1"/>
    <col min="7168" max="7170" width="15.7109375" style="986" customWidth="1"/>
    <col min="7171" max="7171" width="30.7109375" style="986" customWidth="1"/>
    <col min="7172" max="7172" width="13.7109375" style="986" customWidth="1"/>
    <col min="7173" max="7173" width="21" style="986" customWidth="1"/>
    <col min="7174" max="7175" width="15.7109375" style="986" customWidth="1"/>
    <col min="7176" max="7419" width="9.140625" style="986"/>
    <col min="7420" max="7420" width="5.7109375" style="986" customWidth="1"/>
    <col min="7421" max="7421" width="37.7109375" style="986" customWidth="1"/>
    <col min="7422" max="7422" width="15.7109375" style="986" customWidth="1"/>
    <col min="7423" max="7423" width="12.28515625" style="986" customWidth="1"/>
    <col min="7424" max="7426" width="15.7109375" style="986" customWidth="1"/>
    <col min="7427" max="7427" width="30.7109375" style="986" customWidth="1"/>
    <col min="7428" max="7428" width="13.7109375" style="986" customWidth="1"/>
    <col min="7429" max="7429" width="21" style="986" customWidth="1"/>
    <col min="7430" max="7431" width="15.7109375" style="986" customWidth="1"/>
    <col min="7432" max="7675" width="9.140625" style="986"/>
    <col min="7676" max="7676" width="5.7109375" style="986" customWidth="1"/>
    <col min="7677" max="7677" width="37.7109375" style="986" customWidth="1"/>
    <col min="7678" max="7678" width="15.7109375" style="986" customWidth="1"/>
    <col min="7679" max="7679" width="12.28515625" style="986" customWidth="1"/>
    <col min="7680" max="7682" width="15.7109375" style="986" customWidth="1"/>
    <col min="7683" max="7683" width="30.7109375" style="986" customWidth="1"/>
    <col min="7684" max="7684" width="13.7109375" style="986" customWidth="1"/>
    <col min="7685" max="7685" width="21" style="986" customWidth="1"/>
    <col min="7686" max="7687" width="15.7109375" style="986" customWidth="1"/>
    <col min="7688" max="7931" width="9.140625" style="986"/>
    <col min="7932" max="7932" width="5.7109375" style="986" customWidth="1"/>
    <col min="7933" max="7933" width="37.7109375" style="986" customWidth="1"/>
    <col min="7934" max="7934" width="15.7109375" style="986" customWidth="1"/>
    <col min="7935" max="7935" width="12.28515625" style="986" customWidth="1"/>
    <col min="7936" max="7938" width="15.7109375" style="986" customWidth="1"/>
    <col min="7939" max="7939" width="30.7109375" style="986" customWidth="1"/>
    <col min="7940" max="7940" width="13.7109375" style="986" customWidth="1"/>
    <col min="7941" max="7941" width="21" style="986" customWidth="1"/>
    <col min="7942" max="7943" width="15.7109375" style="986" customWidth="1"/>
    <col min="7944" max="8187" width="9.140625" style="986"/>
    <col min="8188" max="8188" width="5.7109375" style="986" customWidth="1"/>
    <col min="8189" max="8189" width="37.7109375" style="986" customWidth="1"/>
    <col min="8190" max="8190" width="15.7109375" style="986" customWidth="1"/>
    <col min="8191" max="8191" width="12.28515625" style="986" customWidth="1"/>
    <col min="8192" max="8194" width="15.7109375" style="986" customWidth="1"/>
    <col min="8195" max="8195" width="30.7109375" style="986" customWidth="1"/>
    <col min="8196" max="8196" width="13.7109375" style="986" customWidth="1"/>
    <col min="8197" max="8197" width="21" style="986" customWidth="1"/>
    <col min="8198" max="8199" width="15.7109375" style="986" customWidth="1"/>
    <col min="8200" max="8443" width="9.140625" style="986"/>
    <col min="8444" max="8444" width="5.7109375" style="986" customWidth="1"/>
    <col min="8445" max="8445" width="37.7109375" style="986" customWidth="1"/>
    <col min="8446" max="8446" width="15.7109375" style="986" customWidth="1"/>
    <col min="8447" max="8447" width="12.28515625" style="986" customWidth="1"/>
    <col min="8448" max="8450" width="15.7109375" style="986" customWidth="1"/>
    <col min="8451" max="8451" width="30.7109375" style="986" customWidth="1"/>
    <col min="8452" max="8452" width="13.7109375" style="986" customWidth="1"/>
    <col min="8453" max="8453" width="21" style="986" customWidth="1"/>
    <col min="8454" max="8455" width="15.7109375" style="986" customWidth="1"/>
    <col min="8456" max="8699" width="9.140625" style="986"/>
    <col min="8700" max="8700" width="5.7109375" style="986" customWidth="1"/>
    <col min="8701" max="8701" width="37.7109375" style="986" customWidth="1"/>
    <col min="8702" max="8702" width="15.7109375" style="986" customWidth="1"/>
    <col min="8703" max="8703" width="12.28515625" style="986" customWidth="1"/>
    <col min="8704" max="8706" width="15.7109375" style="986" customWidth="1"/>
    <col min="8707" max="8707" width="30.7109375" style="986" customWidth="1"/>
    <col min="8708" max="8708" width="13.7109375" style="986" customWidth="1"/>
    <col min="8709" max="8709" width="21" style="986" customWidth="1"/>
    <col min="8710" max="8711" width="15.7109375" style="986" customWidth="1"/>
    <col min="8712" max="8955" width="9.140625" style="986"/>
    <col min="8956" max="8956" width="5.7109375" style="986" customWidth="1"/>
    <col min="8957" max="8957" width="37.7109375" style="986" customWidth="1"/>
    <col min="8958" max="8958" width="15.7109375" style="986" customWidth="1"/>
    <col min="8959" max="8959" width="12.28515625" style="986" customWidth="1"/>
    <col min="8960" max="8962" width="15.7109375" style="986" customWidth="1"/>
    <col min="8963" max="8963" width="30.7109375" style="986" customWidth="1"/>
    <col min="8964" max="8964" width="13.7109375" style="986" customWidth="1"/>
    <col min="8965" max="8965" width="21" style="986" customWidth="1"/>
    <col min="8966" max="8967" width="15.7109375" style="986" customWidth="1"/>
    <col min="8968" max="9211" width="9.140625" style="986"/>
    <col min="9212" max="9212" width="5.7109375" style="986" customWidth="1"/>
    <col min="9213" max="9213" width="37.7109375" style="986" customWidth="1"/>
    <col min="9214" max="9214" width="15.7109375" style="986" customWidth="1"/>
    <col min="9215" max="9215" width="12.28515625" style="986" customWidth="1"/>
    <col min="9216" max="9218" width="15.7109375" style="986" customWidth="1"/>
    <col min="9219" max="9219" width="30.7109375" style="986" customWidth="1"/>
    <col min="9220" max="9220" width="13.7109375" style="986" customWidth="1"/>
    <col min="9221" max="9221" width="21" style="986" customWidth="1"/>
    <col min="9222" max="9223" width="15.7109375" style="986" customWidth="1"/>
    <col min="9224" max="9467" width="9.140625" style="986"/>
    <col min="9468" max="9468" width="5.7109375" style="986" customWidth="1"/>
    <col min="9469" max="9469" width="37.7109375" style="986" customWidth="1"/>
    <col min="9470" max="9470" width="15.7109375" style="986" customWidth="1"/>
    <col min="9471" max="9471" width="12.28515625" style="986" customWidth="1"/>
    <col min="9472" max="9474" width="15.7109375" style="986" customWidth="1"/>
    <col min="9475" max="9475" width="30.7109375" style="986" customWidth="1"/>
    <col min="9476" max="9476" width="13.7109375" style="986" customWidth="1"/>
    <col min="9477" max="9477" width="21" style="986" customWidth="1"/>
    <col min="9478" max="9479" width="15.7109375" style="986" customWidth="1"/>
    <col min="9480" max="9723" width="9.140625" style="986"/>
    <col min="9724" max="9724" width="5.7109375" style="986" customWidth="1"/>
    <col min="9725" max="9725" width="37.7109375" style="986" customWidth="1"/>
    <col min="9726" max="9726" width="15.7109375" style="986" customWidth="1"/>
    <col min="9727" max="9727" width="12.28515625" style="986" customWidth="1"/>
    <col min="9728" max="9730" width="15.7109375" style="986" customWidth="1"/>
    <col min="9731" max="9731" width="30.7109375" style="986" customWidth="1"/>
    <col min="9732" max="9732" width="13.7109375" style="986" customWidth="1"/>
    <col min="9733" max="9733" width="21" style="986" customWidth="1"/>
    <col min="9734" max="9735" width="15.7109375" style="986" customWidth="1"/>
    <col min="9736" max="9979" width="9.140625" style="986"/>
    <col min="9980" max="9980" width="5.7109375" style="986" customWidth="1"/>
    <col min="9981" max="9981" width="37.7109375" style="986" customWidth="1"/>
    <col min="9982" max="9982" width="15.7109375" style="986" customWidth="1"/>
    <col min="9983" max="9983" width="12.28515625" style="986" customWidth="1"/>
    <col min="9984" max="9986" width="15.7109375" style="986" customWidth="1"/>
    <col min="9987" max="9987" width="30.7109375" style="986" customWidth="1"/>
    <col min="9988" max="9988" width="13.7109375" style="986" customWidth="1"/>
    <col min="9989" max="9989" width="21" style="986" customWidth="1"/>
    <col min="9990" max="9991" width="15.7109375" style="986" customWidth="1"/>
    <col min="9992" max="10235" width="9.140625" style="986"/>
    <col min="10236" max="10236" width="5.7109375" style="986" customWidth="1"/>
    <col min="10237" max="10237" width="37.7109375" style="986" customWidth="1"/>
    <col min="10238" max="10238" width="15.7109375" style="986" customWidth="1"/>
    <col min="10239" max="10239" width="12.28515625" style="986" customWidth="1"/>
    <col min="10240" max="10242" width="15.7109375" style="986" customWidth="1"/>
    <col min="10243" max="10243" width="30.7109375" style="986" customWidth="1"/>
    <col min="10244" max="10244" width="13.7109375" style="986" customWidth="1"/>
    <col min="10245" max="10245" width="21" style="986" customWidth="1"/>
    <col min="10246" max="10247" width="15.7109375" style="986" customWidth="1"/>
    <col min="10248" max="10491" width="9.140625" style="986"/>
    <col min="10492" max="10492" width="5.7109375" style="986" customWidth="1"/>
    <col min="10493" max="10493" width="37.7109375" style="986" customWidth="1"/>
    <col min="10494" max="10494" width="15.7109375" style="986" customWidth="1"/>
    <col min="10495" max="10495" width="12.28515625" style="986" customWidth="1"/>
    <col min="10496" max="10498" width="15.7109375" style="986" customWidth="1"/>
    <col min="10499" max="10499" width="30.7109375" style="986" customWidth="1"/>
    <col min="10500" max="10500" width="13.7109375" style="986" customWidth="1"/>
    <col min="10501" max="10501" width="21" style="986" customWidth="1"/>
    <col min="10502" max="10503" width="15.7109375" style="986" customWidth="1"/>
    <col min="10504" max="10747" width="9.140625" style="986"/>
    <col min="10748" max="10748" width="5.7109375" style="986" customWidth="1"/>
    <col min="10749" max="10749" width="37.7109375" style="986" customWidth="1"/>
    <col min="10750" max="10750" width="15.7109375" style="986" customWidth="1"/>
    <col min="10751" max="10751" width="12.28515625" style="986" customWidth="1"/>
    <col min="10752" max="10754" width="15.7109375" style="986" customWidth="1"/>
    <col min="10755" max="10755" width="30.7109375" style="986" customWidth="1"/>
    <col min="10756" max="10756" width="13.7109375" style="986" customWidth="1"/>
    <col min="10757" max="10757" width="21" style="986" customWidth="1"/>
    <col min="10758" max="10759" width="15.7109375" style="986" customWidth="1"/>
    <col min="10760" max="11003" width="9.140625" style="986"/>
    <col min="11004" max="11004" width="5.7109375" style="986" customWidth="1"/>
    <col min="11005" max="11005" width="37.7109375" style="986" customWidth="1"/>
    <col min="11006" max="11006" width="15.7109375" style="986" customWidth="1"/>
    <col min="11007" max="11007" width="12.28515625" style="986" customWidth="1"/>
    <col min="11008" max="11010" width="15.7109375" style="986" customWidth="1"/>
    <col min="11011" max="11011" width="30.7109375" style="986" customWidth="1"/>
    <col min="11012" max="11012" width="13.7109375" style="986" customWidth="1"/>
    <col min="11013" max="11013" width="21" style="986" customWidth="1"/>
    <col min="11014" max="11015" width="15.7109375" style="986" customWidth="1"/>
    <col min="11016" max="11259" width="9.140625" style="986"/>
    <col min="11260" max="11260" width="5.7109375" style="986" customWidth="1"/>
    <col min="11261" max="11261" width="37.7109375" style="986" customWidth="1"/>
    <col min="11262" max="11262" width="15.7109375" style="986" customWidth="1"/>
    <col min="11263" max="11263" width="12.28515625" style="986" customWidth="1"/>
    <col min="11264" max="11266" width="15.7109375" style="986" customWidth="1"/>
    <col min="11267" max="11267" width="30.7109375" style="986" customWidth="1"/>
    <col min="11268" max="11268" width="13.7109375" style="986" customWidth="1"/>
    <col min="11269" max="11269" width="21" style="986" customWidth="1"/>
    <col min="11270" max="11271" width="15.7109375" style="986" customWidth="1"/>
    <col min="11272" max="11515" width="9.140625" style="986"/>
    <col min="11516" max="11516" width="5.7109375" style="986" customWidth="1"/>
    <col min="11517" max="11517" width="37.7109375" style="986" customWidth="1"/>
    <col min="11518" max="11518" width="15.7109375" style="986" customWidth="1"/>
    <col min="11519" max="11519" width="12.28515625" style="986" customWidth="1"/>
    <col min="11520" max="11522" width="15.7109375" style="986" customWidth="1"/>
    <col min="11523" max="11523" width="30.7109375" style="986" customWidth="1"/>
    <col min="11524" max="11524" width="13.7109375" style="986" customWidth="1"/>
    <col min="11525" max="11525" width="21" style="986" customWidth="1"/>
    <col min="11526" max="11527" width="15.7109375" style="986" customWidth="1"/>
    <col min="11528" max="11771" width="9.140625" style="986"/>
    <col min="11772" max="11772" width="5.7109375" style="986" customWidth="1"/>
    <col min="11773" max="11773" width="37.7109375" style="986" customWidth="1"/>
    <col min="11774" max="11774" width="15.7109375" style="986" customWidth="1"/>
    <col min="11775" max="11775" width="12.28515625" style="986" customWidth="1"/>
    <col min="11776" max="11778" width="15.7109375" style="986" customWidth="1"/>
    <col min="11779" max="11779" width="30.7109375" style="986" customWidth="1"/>
    <col min="11780" max="11780" width="13.7109375" style="986" customWidth="1"/>
    <col min="11781" max="11781" width="21" style="986" customWidth="1"/>
    <col min="11782" max="11783" width="15.7109375" style="986" customWidth="1"/>
    <col min="11784" max="12027" width="9.140625" style="986"/>
    <col min="12028" max="12028" width="5.7109375" style="986" customWidth="1"/>
    <col min="12029" max="12029" width="37.7109375" style="986" customWidth="1"/>
    <col min="12030" max="12030" width="15.7109375" style="986" customWidth="1"/>
    <col min="12031" max="12031" width="12.28515625" style="986" customWidth="1"/>
    <col min="12032" max="12034" width="15.7109375" style="986" customWidth="1"/>
    <col min="12035" max="12035" width="30.7109375" style="986" customWidth="1"/>
    <col min="12036" max="12036" width="13.7109375" style="986" customWidth="1"/>
    <col min="12037" max="12037" width="21" style="986" customWidth="1"/>
    <col min="12038" max="12039" width="15.7109375" style="986" customWidth="1"/>
    <col min="12040" max="12283" width="9.140625" style="986"/>
    <col min="12284" max="12284" width="5.7109375" style="986" customWidth="1"/>
    <col min="12285" max="12285" width="37.7109375" style="986" customWidth="1"/>
    <col min="12286" max="12286" width="15.7109375" style="986" customWidth="1"/>
    <col min="12287" max="12287" width="12.28515625" style="986" customWidth="1"/>
    <col min="12288" max="12290" width="15.7109375" style="986" customWidth="1"/>
    <col min="12291" max="12291" width="30.7109375" style="986" customWidth="1"/>
    <col min="12292" max="12292" width="13.7109375" style="986" customWidth="1"/>
    <col min="12293" max="12293" width="21" style="986" customWidth="1"/>
    <col min="12294" max="12295" width="15.7109375" style="986" customWidth="1"/>
    <col min="12296" max="12539" width="9.140625" style="986"/>
    <col min="12540" max="12540" width="5.7109375" style="986" customWidth="1"/>
    <col min="12541" max="12541" width="37.7109375" style="986" customWidth="1"/>
    <col min="12542" max="12542" width="15.7109375" style="986" customWidth="1"/>
    <col min="12543" max="12543" width="12.28515625" style="986" customWidth="1"/>
    <col min="12544" max="12546" width="15.7109375" style="986" customWidth="1"/>
    <col min="12547" max="12547" width="30.7109375" style="986" customWidth="1"/>
    <col min="12548" max="12548" width="13.7109375" style="986" customWidth="1"/>
    <col min="12549" max="12549" width="21" style="986" customWidth="1"/>
    <col min="12550" max="12551" width="15.7109375" style="986" customWidth="1"/>
    <col min="12552" max="12795" width="9.140625" style="986"/>
    <col min="12796" max="12796" width="5.7109375" style="986" customWidth="1"/>
    <col min="12797" max="12797" width="37.7109375" style="986" customWidth="1"/>
    <col min="12798" max="12798" width="15.7109375" style="986" customWidth="1"/>
    <col min="12799" max="12799" width="12.28515625" style="986" customWidth="1"/>
    <col min="12800" max="12802" width="15.7109375" style="986" customWidth="1"/>
    <col min="12803" max="12803" width="30.7109375" style="986" customWidth="1"/>
    <col min="12804" max="12804" width="13.7109375" style="986" customWidth="1"/>
    <col min="12805" max="12805" width="21" style="986" customWidth="1"/>
    <col min="12806" max="12807" width="15.7109375" style="986" customWidth="1"/>
    <col min="12808" max="13051" width="9.140625" style="986"/>
    <col min="13052" max="13052" width="5.7109375" style="986" customWidth="1"/>
    <col min="13053" max="13053" width="37.7109375" style="986" customWidth="1"/>
    <col min="13054" max="13054" width="15.7109375" style="986" customWidth="1"/>
    <col min="13055" max="13055" width="12.28515625" style="986" customWidth="1"/>
    <col min="13056" max="13058" width="15.7109375" style="986" customWidth="1"/>
    <col min="13059" max="13059" width="30.7109375" style="986" customWidth="1"/>
    <col min="13060" max="13060" width="13.7109375" style="986" customWidth="1"/>
    <col min="13061" max="13061" width="21" style="986" customWidth="1"/>
    <col min="13062" max="13063" width="15.7109375" style="986" customWidth="1"/>
    <col min="13064" max="13307" width="9.140625" style="986"/>
    <col min="13308" max="13308" width="5.7109375" style="986" customWidth="1"/>
    <col min="13309" max="13309" width="37.7109375" style="986" customWidth="1"/>
    <col min="13310" max="13310" width="15.7109375" style="986" customWidth="1"/>
    <col min="13311" max="13311" width="12.28515625" style="986" customWidth="1"/>
    <col min="13312" max="13314" width="15.7109375" style="986" customWidth="1"/>
    <col min="13315" max="13315" width="30.7109375" style="986" customWidth="1"/>
    <col min="13316" max="13316" width="13.7109375" style="986" customWidth="1"/>
    <col min="13317" max="13317" width="21" style="986" customWidth="1"/>
    <col min="13318" max="13319" width="15.7109375" style="986" customWidth="1"/>
    <col min="13320" max="13563" width="9.140625" style="986"/>
    <col min="13564" max="13564" width="5.7109375" style="986" customWidth="1"/>
    <col min="13565" max="13565" width="37.7109375" style="986" customWidth="1"/>
    <col min="13566" max="13566" width="15.7109375" style="986" customWidth="1"/>
    <col min="13567" max="13567" width="12.28515625" style="986" customWidth="1"/>
    <col min="13568" max="13570" width="15.7109375" style="986" customWidth="1"/>
    <col min="13571" max="13571" width="30.7109375" style="986" customWidth="1"/>
    <col min="13572" max="13572" width="13.7109375" style="986" customWidth="1"/>
    <col min="13573" max="13573" width="21" style="986" customWidth="1"/>
    <col min="13574" max="13575" width="15.7109375" style="986" customWidth="1"/>
    <col min="13576" max="13819" width="9.140625" style="986"/>
    <col min="13820" max="13820" width="5.7109375" style="986" customWidth="1"/>
    <col min="13821" max="13821" width="37.7109375" style="986" customWidth="1"/>
    <col min="13822" max="13822" width="15.7109375" style="986" customWidth="1"/>
    <col min="13823" max="13823" width="12.28515625" style="986" customWidth="1"/>
    <col min="13824" max="13826" width="15.7109375" style="986" customWidth="1"/>
    <col min="13827" max="13827" width="30.7109375" style="986" customWidth="1"/>
    <col min="13828" max="13828" width="13.7109375" style="986" customWidth="1"/>
    <col min="13829" max="13829" width="21" style="986" customWidth="1"/>
    <col min="13830" max="13831" width="15.7109375" style="986" customWidth="1"/>
    <col min="13832" max="14075" width="9.140625" style="986"/>
    <col min="14076" max="14076" width="5.7109375" style="986" customWidth="1"/>
    <col min="14077" max="14077" width="37.7109375" style="986" customWidth="1"/>
    <col min="14078" max="14078" width="15.7109375" style="986" customWidth="1"/>
    <col min="14079" max="14079" width="12.28515625" style="986" customWidth="1"/>
    <col min="14080" max="14082" width="15.7109375" style="986" customWidth="1"/>
    <col min="14083" max="14083" width="30.7109375" style="986" customWidth="1"/>
    <col min="14084" max="14084" width="13.7109375" style="986" customWidth="1"/>
    <col min="14085" max="14085" width="21" style="986" customWidth="1"/>
    <col min="14086" max="14087" width="15.7109375" style="986" customWidth="1"/>
    <col min="14088" max="14331" width="9.140625" style="986"/>
    <col min="14332" max="14332" width="5.7109375" style="986" customWidth="1"/>
    <col min="14333" max="14333" width="37.7109375" style="986" customWidth="1"/>
    <col min="14334" max="14334" width="15.7109375" style="986" customWidth="1"/>
    <col min="14335" max="14335" width="12.28515625" style="986" customWidth="1"/>
    <col min="14336" max="14338" width="15.7109375" style="986" customWidth="1"/>
    <col min="14339" max="14339" width="30.7109375" style="986" customWidth="1"/>
    <col min="14340" max="14340" width="13.7109375" style="986" customWidth="1"/>
    <col min="14341" max="14341" width="21" style="986" customWidth="1"/>
    <col min="14342" max="14343" width="15.7109375" style="986" customWidth="1"/>
    <col min="14344" max="14587" width="9.140625" style="986"/>
    <col min="14588" max="14588" width="5.7109375" style="986" customWidth="1"/>
    <col min="14589" max="14589" width="37.7109375" style="986" customWidth="1"/>
    <col min="14590" max="14590" width="15.7109375" style="986" customWidth="1"/>
    <col min="14591" max="14591" width="12.28515625" style="986" customWidth="1"/>
    <col min="14592" max="14594" width="15.7109375" style="986" customWidth="1"/>
    <col min="14595" max="14595" width="30.7109375" style="986" customWidth="1"/>
    <col min="14596" max="14596" width="13.7109375" style="986" customWidth="1"/>
    <col min="14597" max="14597" width="21" style="986" customWidth="1"/>
    <col min="14598" max="14599" width="15.7109375" style="986" customWidth="1"/>
    <col min="14600" max="14843" width="9.140625" style="986"/>
    <col min="14844" max="14844" width="5.7109375" style="986" customWidth="1"/>
    <col min="14845" max="14845" width="37.7109375" style="986" customWidth="1"/>
    <col min="14846" max="14846" width="15.7109375" style="986" customWidth="1"/>
    <col min="14847" max="14847" width="12.28515625" style="986" customWidth="1"/>
    <col min="14848" max="14850" width="15.7109375" style="986" customWidth="1"/>
    <col min="14851" max="14851" width="30.7109375" style="986" customWidth="1"/>
    <col min="14852" max="14852" width="13.7109375" style="986" customWidth="1"/>
    <col min="14853" max="14853" width="21" style="986" customWidth="1"/>
    <col min="14854" max="14855" width="15.7109375" style="986" customWidth="1"/>
    <col min="14856" max="15099" width="9.140625" style="986"/>
    <col min="15100" max="15100" width="5.7109375" style="986" customWidth="1"/>
    <col min="15101" max="15101" width="37.7109375" style="986" customWidth="1"/>
    <col min="15102" max="15102" width="15.7109375" style="986" customWidth="1"/>
    <col min="15103" max="15103" width="12.28515625" style="986" customWidth="1"/>
    <col min="15104" max="15106" width="15.7109375" style="986" customWidth="1"/>
    <col min="15107" max="15107" width="30.7109375" style="986" customWidth="1"/>
    <col min="15108" max="15108" width="13.7109375" style="986" customWidth="1"/>
    <col min="15109" max="15109" width="21" style="986" customWidth="1"/>
    <col min="15110" max="15111" width="15.7109375" style="986" customWidth="1"/>
    <col min="15112" max="15355" width="9.140625" style="986"/>
    <col min="15356" max="15356" width="5.7109375" style="986" customWidth="1"/>
    <col min="15357" max="15357" width="37.7109375" style="986" customWidth="1"/>
    <col min="15358" max="15358" width="15.7109375" style="986" customWidth="1"/>
    <col min="15359" max="15359" width="12.28515625" style="986" customWidth="1"/>
    <col min="15360" max="15362" width="15.7109375" style="986" customWidth="1"/>
    <col min="15363" max="15363" width="30.7109375" style="986" customWidth="1"/>
    <col min="15364" max="15364" width="13.7109375" style="986" customWidth="1"/>
    <col min="15365" max="15365" width="21" style="986" customWidth="1"/>
    <col min="15366" max="15367" width="15.7109375" style="986" customWidth="1"/>
    <col min="15368" max="15611" width="9.140625" style="986"/>
    <col min="15612" max="15612" width="5.7109375" style="986" customWidth="1"/>
    <col min="15613" max="15613" width="37.7109375" style="986" customWidth="1"/>
    <col min="15614" max="15614" width="15.7109375" style="986" customWidth="1"/>
    <col min="15615" max="15615" width="12.28515625" style="986" customWidth="1"/>
    <col min="15616" max="15618" width="15.7109375" style="986" customWidth="1"/>
    <col min="15619" max="15619" width="30.7109375" style="986" customWidth="1"/>
    <col min="15620" max="15620" width="13.7109375" style="986" customWidth="1"/>
    <col min="15621" max="15621" width="21" style="986" customWidth="1"/>
    <col min="15622" max="15623" width="15.7109375" style="986" customWidth="1"/>
    <col min="15624" max="15867" width="9.140625" style="986"/>
    <col min="15868" max="15868" width="5.7109375" style="986" customWidth="1"/>
    <col min="15869" max="15869" width="37.7109375" style="986" customWidth="1"/>
    <col min="15870" max="15870" width="15.7109375" style="986" customWidth="1"/>
    <col min="15871" max="15871" width="12.28515625" style="986" customWidth="1"/>
    <col min="15872" max="15874" width="15.7109375" style="986" customWidth="1"/>
    <col min="15875" max="15875" width="30.7109375" style="986" customWidth="1"/>
    <col min="15876" max="15876" width="13.7109375" style="986" customWidth="1"/>
    <col min="15877" max="15877" width="21" style="986" customWidth="1"/>
    <col min="15878" max="15879" width="15.7109375" style="986" customWidth="1"/>
    <col min="15880" max="16123" width="9.140625" style="986"/>
    <col min="16124" max="16124" width="5.7109375" style="986" customWidth="1"/>
    <col min="16125" max="16125" width="37.7109375" style="986" customWidth="1"/>
    <col min="16126" max="16126" width="15.7109375" style="986" customWidth="1"/>
    <col min="16127" max="16127" width="12.28515625" style="986" customWidth="1"/>
    <col min="16128" max="16130" width="15.7109375" style="986" customWidth="1"/>
    <col min="16131" max="16131" width="30.7109375" style="986" customWidth="1"/>
    <col min="16132" max="16132" width="13.7109375" style="986" customWidth="1"/>
    <col min="16133" max="16133" width="21" style="986" customWidth="1"/>
    <col min="16134" max="16135" width="15.7109375" style="986" customWidth="1"/>
    <col min="16136" max="16384" width="9.140625" style="986"/>
  </cols>
  <sheetData>
    <row r="1" spans="1:8" ht="18.75" x14ac:dyDescent="0.3">
      <c r="A1" s="988"/>
      <c r="B1" s="988"/>
      <c r="C1" s="988"/>
      <c r="D1" s="988"/>
      <c r="E1" s="988"/>
      <c r="F1" s="988"/>
      <c r="G1" s="987" t="s">
        <v>2237</v>
      </c>
    </row>
    <row r="2" spans="1:8" ht="18.75" x14ac:dyDescent="0.3">
      <c r="A2" s="2895" t="s">
        <v>1661</v>
      </c>
      <c r="B2" s="2895"/>
      <c r="C2" s="2895"/>
      <c r="D2" s="2895"/>
      <c r="E2" s="2895"/>
      <c r="F2" s="2895"/>
      <c r="G2" s="2895"/>
    </row>
    <row r="3" spans="1:8" ht="18.75" x14ac:dyDescent="0.3">
      <c r="A3" s="2895" t="s">
        <v>65</v>
      </c>
      <c r="B3" s="2895"/>
      <c r="C3" s="2895"/>
      <c r="D3" s="2895"/>
      <c r="E3" s="2895"/>
      <c r="F3" s="2895"/>
      <c r="G3" s="2895"/>
    </row>
    <row r="4" spans="1:8" ht="18.75" x14ac:dyDescent="0.3">
      <c r="A4" s="2895" t="s">
        <v>1997</v>
      </c>
      <c r="B4" s="2895"/>
      <c r="C4" s="2895"/>
      <c r="D4" s="2895"/>
      <c r="E4" s="2895"/>
      <c r="F4" s="2895"/>
      <c r="G4" s="2895"/>
    </row>
    <row r="5" spans="1:8" ht="12.75" customHeight="1" x14ac:dyDescent="0.3">
      <c r="A5" s="988"/>
      <c r="B5" s="988"/>
      <c r="C5" s="988"/>
      <c r="D5" s="988"/>
      <c r="E5" s="988"/>
      <c r="F5" s="988"/>
      <c r="G5" s="988"/>
    </row>
    <row r="6" spans="1:8" ht="161.25" customHeight="1" x14ac:dyDescent="0.25">
      <c r="A6" s="1515" t="s">
        <v>1</v>
      </c>
      <c r="B6" s="1515" t="s">
        <v>1795</v>
      </c>
      <c r="C6" s="1515" t="s">
        <v>1663</v>
      </c>
      <c r="D6" s="1515" t="s">
        <v>1785</v>
      </c>
      <c r="E6" s="1515" t="s">
        <v>1712</v>
      </c>
      <c r="F6" s="1515" t="s">
        <v>1796</v>
      </c>
      <c r="G6" s="1515" t="s">
        <v>1713</v>
      </c>
    </row>
    <row r="7" spans="1:8" ht="18.75" x14ac:dyDescent="0.3">
      <c r="A7" s="1516">
        <v>1</v>
      </c>
      <c r="B7" s="1516">
        <v>2</v>
      </c>
      <c r="C7" s="1516">
        <v>4</v>
      </c>
      <c r="D7" s="1516">
        <v>5</v>
      </c>
      <c r="E7" s="1516">
        <v>6</v>
      </c>
      <c r="F7" s="1516">
        <v>7</v>
      </c>
      <c r="G7" s="1516">
        <v>8</v>
      </c>
    </row>
    <row r="8" spans="1:8" ht="19.5" customHeight="1" x14ac:dyDescent="0.25">
      <c r="A8" s="3601" t="s">
        <v>2238</v>
      </c>
      <c r="B8" s="3602"/>
      <c r="C8" s="3602"/>
      <c r="D8" s="3602"/>
      <c r="E8" s="3602"/>
      <c r="F8" s="3602"/>
      <c r="G8" s="3603"/>
    </row>
    <row r="9" spans="1:8" ht="59.25" customHeight="1" x14ac:dyDescent="0.25">
      <c r="A9" s="1517" t="s">
        <v>21</v>
      </c>
      <c r="B9" s="1518" t="s">
        <v>2239</v>
      </c>
      <c r="C9" s="1517" t="s">
        <v>1791</v>
      </c>
      <c r="D9" s="1517">
        <v>3</v>
      </c>
      <c r="E9" s="1517">
        <v>1</v>
      </c>
      <c r="F9" s="1517">
        <v>1</v>
      </c>
      <c r="G9" s="1519" t="s">
        <v>2613</v>
      </c>
      <c r="H9" s="1520"/>
    </row>
    <row r="10" spans="1:8" ht="57" customHeight="1" x14ac:dyDescent="0.25">
      <c r="A10" s="1517" t="s">
        <v>26</v>
      </c>
      <c r="B10" s="1518" t="s">
        <v>2240</v>
      </c>
      <c r="C10" s="1517" t="s">
        <v>1791</v>
      </c>
      <c r="D10" s="1517" t="s">
        <v>249</v>
      </c>
      <c r="E10" s="1517">
        <v>7</v>
      </c>
      <c r="F10" s="1517">
        <v>7</v>
      </c>
      <c r="G10" s="1521" t="s">
        <v>2614</v>
      </c>
      <c r="H10" s="1520"/>
    </row>
    <row r="11" spans="1:8" ht="59.25" customHeight="1" x14ac:dyDescent="0.25">
      <c r="A11" s="1517" t="s">
        <v>27</v>
      </c>
      <c r="B11" s="1518" t="s">
        <v>2241</v>
      </c>
      <c r="C11" s="1517" t="s">
        <v>1672</v>
      </c>
      <c r="D11" s="1517" t="s">
        <v>249</v>
      </c>
      <c r="E11" s="1517" t="s">
        <v>249</v>
      </c>
      <c r="F11" s="1517" t="s">
        <v>249</v>
      </c>
      <c r="G11" s="1522" t="s">
        <v>2242</v>
      </c>
      <c r="H11" s="1520"/>
    </row>
    <row r="12" spans="1:8" ht="56.25" x14ac:dyDescent="0.25">
      <c r="A12" s="1517" t="s">
        <v>51</v>
      </c>
      <c r="B12" s="1523" t="s">
        <v>2243</v>
      </c>
      <c r="C12" s="1517" t="s">
        <v>1791</v>
      </c>
      <c r="D12" s="1517" t="s">
        <v>249</v>
      </c>
      <c r="E12" s="1517">
        <v>2</v>
      </c>
      <c r="F12" s="1524">
        <v>2</v>
      </c>
      <c r="G12" s="1525" t="s">
        <v>2615</v>
      </c>
      <c r="H12" s="1520"/>
    </row>
    <row r="13" spans="1:8" ht="131.25" x14ac:dyDescent="0.25">
      <c r="A13" s="1517" t="s">
        <v>60</v>
      </c>
      <c r="B13" s="1523" t="s">
        <v>2244</v>
      </c>
      <c r="C13" s="1517" t="s">
        <v>1791</v>
      </c>
      <c r="D13" s="1517" t="s">
        <v>249</v>
      </c>
      <c r="E13" s="1517">
        <v>1</v>
      </c>
      <c r="F13" s="1526">
        <v>1</v>
      </c>
      <c r="G13" s="1527" t="s">
        <v>2616</v>
      </c>
      <c r="H13" s="1520"/>
    </row>
    <row r="14" spans="1:8" ht="26.25" customHeight="1" x14ac:dyDescent="0.25">
      <c r="A14" s="3601" t="s">
        <v>2245</v>
      </c>
      <c r="B14" s="3602"/>
      <c r="C14" s="3602"/>
      <c r="D14" s="3602"/>
      <c r="E14" s="3602"/>
      <c r="F14" s="3602"/>
      <c r="G14" s="3603"/>
      <c r="H14" s="1520"/>
    </row>
    <row r="15" spans="1:8" ht="56.25" x14ac:dyDescent="0.25">
      <c r="A15" s="1517" t="s">
        <v>13</v>
      </c>
      <c r="B15" s="1523" t="s">
        <v>2246</v>
      </c>
      <c r="C15" s="1517" t="s">
        <v>1670</v>
      </c>
      <c r="D15" s="1517" t="s">
        <v>249</v>
      </c>
      <c r="E15" s="1517">
        <v>100</v>
      </c>
      <c r="F15" s="1517">
        <v>100</v>
      </c>
      <c r="G15" s="1527" t="s">
        <v>2247</v>
      </c>
      <c r="H15" s="1520"/>
    </row>
    <row r="16" spans="1:8" ht="57.75" customHeight="1" x14ac:dyDescent="0.25">
      <c r="A16" s="1517" t="s">
        <v>22</v>
      </c>
      <c r="B16" s="1523" t="s">
        <v>2248</v>
      </c>
      <c r="C16" s="1517" t="s">
        <v>1791</v>
      </c>
      <c r="D16" s="1517">
        <v>1</v>
      </c>
      <c r="E16" s="1517">
        <v>3</v>
      </c>
      <c r="F16" s="1517">
        <v>3</v>
      </c>
      <c r="G16" s="1528" t="s">
        <v>2249</v>
      </c>
      <c r="H16" s="1520"/>
    </row>
    <row r="17" spans="1:8" ht="93.75" x14ac:dyDescent="0.25">
      <c r="A17" s="1517" t="s">
        <v>219</v>
      </c>
      <c r="B17" s="1523" t="s">
        <v>2250</v>
      </c>
      <c r="C17" s="1517" t="s">
        <v>2251</v>
      </c>
      <c r="D17" s="1529">
        <v>7761.15</v>
      </c>
      <c r="E17" s="1529">
        <v>2771.1</v>
      </c>
      <c r="F17" s="1529">
        <v>2771.1</v>
      </c>
      <c r="G17" s="1530" t="s">
        <v>2252</v>
      </c>
      <c r="H17" s="1520"/>
    </row>
    <row r="18" spans="1:8" ht="60.75" customHeight="1" x14ac:dyDescent="0.25">
      <c r="A18" s="1517" t="s">
        <v>222</v>
      </c>
      <c r="B18" s="1523" t="s">
        <v>2253</v>
      </c>
      <c r="C18" s="1529" t="s">
        <v>1791</v>
      </c>
      <c r="D18" s="1529">
        <v>15</v>
      </c>
      <c r="E18" s="1529">
        <v>9</v>
      </c>
      <c r="F18" s="1529">
        <v>9</v>
      </c>
      <c r="G18" s="1530" t="s">
        <v>2254</v>
      </c>
      <c r="H18" s="1520"/>
    </row>
    <row r="19" spans="1:8" ht="56.25" x14ac:dyDescent="0.25">
      <c r="A19" s="1517" t="s">
        <v>402</v>
      </c>
      <c r="B19" s="1523" t="s">
        <v>2255</v>
      </c>
      <c r="C19" s="1529" t="s">
        <v>1791</v>
      </c>
      <c r="D19" s="1529" t="s">
        <v>249</v>
      </c>
      <c r="E19" s="1529">
        <v>13</v>
      </c>
      <c r="F19" s="1529">
        <v>13</v>
      </c>
      <c r="G19" s="1530" t="s">
        <v>2617</v>
      </c>
      <c r="H19" s="1520"/>
    </row>
    <row r="20" spans="1:8" ht="93.75" x14ac:dyDescent="0.25">
      <c r="A20" s="1517" t="s">
        <v>2256</v>
      </c>
      <c r="B20" s="1523" t="s">
        <v>2257</v>
      </c>
      <c r="C20" s="1529" t="s">
        <v>1791</v>
      </c>
      <c r="D20" s="1529">
        <v>40</v>
      </c>
      <c r="E20" s="1529">
        <v>22</v>
      </c>
      <c r="F20" s="1529">
        <v>22</v>
      </c>
      <c r="G20" s="1530" t="s">
        <v>2618</v>
      </c>
      <c r="H20" s="1520"/>
    </row>
    <row r="21" spans="1:8" ht="66" customHeight="1" x14ac:dyDescent="0.25">
      <c r="A21" s="1517" t="s">
        <v>2258</v>
      </c>
      <c r="B21" s="1523" t="s">
        <v>2259</v>
      </c>
      <c r="C21" s="1529" t="s">
        <v>1791</v>
      </c>
      <c r="D21" s="1529">
        <v>30</v>
      </c>
      <c r="E21" s="1529">
        <v>15</v>
      </c>
      <c r="F21" s="1529">
        <v>15</v>
      </c>
      <c r="G21" s="1530" t="s">
        <v>2260</v>
      </c>
      <c r="H21" s="1520"/>
    </row>
    <row r="22" spans="1:8" ht="81" customHeight="1" x14ac:dyDescent="0.25">
      <c r="A22" s="1517" t="s">
        <v>2261</v>
      </c>
      <c r="B22" s="1523" t="s">
        <v>2262</v>
      </c>
      <c r="C22" s="1529" t="s">
        <v>1791</v>
      </c>
      <c r="D22" s="1529">
        <v>1406</v>
      </c>
      <c r="E22" s="1529">
        <v>787</v>
      </c>
      <c r="F22" s="1529">
        <v>787</v>
      </c>
      <c r="G22" s="1530" t="s">
        <v>2619</v>
      </c>
      <c r="H22" s="1520"/>
    </row>
    <row r="23" spans="1:8" ht="65.25" customHeight="1" x14ac:dyDescent="0.25">
      <c r="A23" s="1531" t="s">
        <v>2263</v>
      </c>
      <c r="B23" s="1523" t="s">
        <v>2264</v>
      </c>
      <c r="C23" s="1529" t="s">
        <v>1791</v>
      </c>
      <c r="D23" s="1529" t="s">
        <v>249</v>
      </c>
      <c r="E23" s="1529">
        <v>18</v>
      </c>
      <c r="F23" s="1529">
        <v>18</v>
      </c>
      <c r="G23" s="1530" t="s">
        <v>2265</v>
      </c>
      <c r="H23" s="1520"/>
    </row>
    <row r="24" spans="1:8" ht="24" customHeight="1" x14ac:dyDescent="0.25">
      <c r="A24" s="3598" t="s">
        <v>2266</v>
      </c>
      <c r="B24" s="3599"/>
      <c r="C24" s="3599"/>
      <c r="D24" s="3599"/>
      <c r="E24" s="3599"/>
      <c r="F24" s="3599"/>
      <c r="G24" s="3600"/>
      <c r="H24" s="1520"/>
    </row>
    <row r="25" spans="1:8" ht="67.5" customHeight="1" x14ac:dyDescent="0.25">
      <c r="A25" s="1517" t="s">
        <v>17</v>
      </c>
      <c r="B25" s="1523" t="s">
        <v>2267</v>
      </c>
      <c r="C25" s="1517" t="s">
        <v>1791</v>
      </c>
      <c r="D25" s="1517">
        <v>13</v>
      </c>
      <c r="E25" s="1529">
        <v>82</v>
      </c>
      <c r="F25" s="1529">
        <v>82</v>
      </c>
      <c r="G25" s="1527" t="s">
        <v>2268</v>
      </c>
      <c r="H25" s="1520"/>
    </row>
  </sheetData>
  <mergeCells count="6">
    <mergeCell ref="A24:G24"/>
    <mergeCell ref="A2:G2"/>
    <mergeCell ref="A3:G3"/>
    <mergeCell ref="A4:G4"/>
    <mergeCell ref="A8:G8"/>
    <mergeCell ref="A14:G14"/>
  </mergeCells>
  <pageMargins left="0.78740157480314965" right="0.39370078740157483" top="0.78740157480314965" bottom="0.78740157480314965" header="0.39370078740157483" footer="0.39370078740157483"/>
  <pageSetup paperSize="9" scale="62" firstPageNumber="214" orientation="landscape" useFirstPageNumber="1" r:id="rId1"/>
  <headerFooter>
    <oddFooter>&amp;R&amp;"Times New Roman,обычный"&amp;14&amp;P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M109"/>
  <sheetViews>
    <sheetView view="pageBreakPreview" topLeftCell="A49" zoomScale="70" zoomScaleNormal="60" zoomScaleSheetLayoutView="70" zoomScalePageLayoutView="75" workbookViewId="0">
      <selection activeCell="Q55" sqref="Q55"/>
    </sheetView>
  </sheetViews>
  <sheetFormatPr defaultColWidth="7.5703125" defaultRowHeight="18" x14ac:dyDescent="0.25"/>
  <cols>
    <col min="1" max="1" width="8.7109375" style="42" customWidth="1"/>
    <col min="2" max="2" width="41.85546875" style="43" customWidth="1"/>
    <col min="3" max="3" width="18.42578125" style="44" customWidth="1"/>
    <col min="4" max="4" width="17.7109375" style="754" customWidth="1"/>
    <col min="5" max="5" width="17.7109375" style="45" customWidth="1"/>
    <col min="6" max="6" width="16.140625" style="2171" bestFit="1" customWidth="1"/>
    <col min="7" max="7" width="37.85546875" style="43" customWidth="1"/>
    <col min="8" max="8" width="17.7109375" style="753" customWidth="1"/>
    <col min="9" max="9" width="14.5703125" style="2171" customWidth="1"/>
    <col min="10" max="10" width="27.28515625" style="43" customWidth="1"/>
    <col min="11" max="11" width="7.5703125" style="46"/>
    <col min="12" max="12" width="23.7109375" style="46" customWidth="1"/>
    <col min="13" max="13" width="30.85546875" style="46" customWidth="1"/>
    <col min="14" max="256" width="7.5703125" style="46"/>
    <col min="257" max="257" width="10.140625" style="46" customWidth="1"/>
    <col min="258" max="258" width="45.7109375" style="46" customWidth="1"/>
    <col min="259" max="259" width="15.7109375" style="46" customWidth="1"/>
    <col min="260" max="261" width="17.7109375" style="46" customWidth="1"/>
    <col min="262" max="262" width="15.28515625" style="46" customWidth="1"/>
    <col min="263" max="263" width="35.7109375" style="46" customWidth="1"/>
    <col min="264" max="264" width="17.7109375" style="46" customWidth="1"/>
    <col min="265" max="265" width="15.28515625" style="46" customWidth="1"/>
    <col min="266" max="266" width="30.7109375" style="46" customWidth="1"/>
    <col min="267" max="267" width="7.5703125" style="46"/>
    <col min="268" max="268" width="23.7109375" style="46" customWidth="1"/>
    <col min="269" max="269" width="30.85546875" style="46" customWidth="1"/>
    <col min="270" max="512" width="7.5703125" style="46"/>
    <col min="513" max="513" width="10.140625" style="46" customWidth="1"/>
    <col min="514" max="514" width="45.7109375" style="46" customWidth="1"/>
    <col min="515" max="515" width="15.7109375" style="46" customWidth="1"/>
    <col min="516" max="517" width="17.7109375" style="46" customWidth="1"/>
    <col min="518" max="518" width="15.28515625" style="46" customWidth="1"/>
    <col min="519" max="519" width="35.7109375" style="46" customWidth="1"/>
    <col min="520" max="520" width="17.7109375" style="46" customWidth="1"/>
    <col min="521" max="521" width="15.28515625" style="46" customWidth="1"/>
    <col min="522" max="522" width="30.7109375" style="46" customWidth="1"/>
    <col min="523" max="523" width="7.5703125" style="46"/>
    <col min="524" max="524" width="23.7109375" style="46" customWidth="1"/>
    <col min="525" max="525" width="30.85546875" style="46" customWidth="1"/>
    <col min="526" max="768" width="7.5703125" style="46"/>
    <col min="769" max="769" width="10.140625" style="46" customWidth="1"/>
    <col min="770" max="770" width="45.7109375" style="46" customWidth="1"/>
    <col min="771" max="771" width="15.7109375" style="46" customWidth="1"/>
    <col min="772" max="773" width="17.7109375" style="46" customWidth="1"/>
    <col min="774" max="774" width="15.28515625" style="46" customWidth="1"/>
    <col min="775" max="775" width="35.7109375" style="46" customWidth="1"/>
    <col min="776" max="776" width="17.7109375" style="46" customWidth="1"/>
    <col min="777" max="777" width="15.28515625" style="46" customWidth="1"/>
    <col min="778" max="778" width="30.7109375" style="46" customWidth="1"/>
    <col min="779" max="779" width="7.5703125" style="46"/>
    <col min="780" max="780" width="23.7109375" style="46" customWidth="1"/>
    <col min="781" max="781" width="30.85546875" style="46" customWidth="1"/>
    <col min="782" max="1024" width="7.5703125" style="46"/>
    <col min="1025" max="1025" width="10.140625" style="46" customWidth="1"/>
    <col min="1026" max="1026" width="45.7109375" style="46" customWidth="1"/>
    <col min="1027" max="1027" width="15.7109375" style="46" customWidth="1"/>
    <col min="1028" max="1029" width="17.7109375" style="46" customWidth="1"/>
    <col min="1030" max="1030" width="15.28515625" style="46" customWidth="1"/>
    <col min="1031" max="1031" width="35.7109375" style="46" customWidth="1"/>
    <col min="1032" max="1032" width="17.7109375" style="46" customWidth="1"/>
    <col min="1033" max="1033" width="15.28515625" style="46" customWidth="1"/>
    <col min="1034" max="1034" width="30.7109375" style="46" customWidth="1"/>
    <col min="1035" max="1035" width="7.5703125" style="46"/>
    <col min="1036" max="1036" width="23.7109375" style="46" customWidth="1"/>
    <col min="1037" max="1037" width="30.85546875" style="46" customWidth="1"/>
    <col min="1038" max="1280" width="7.5703125" style="46"/>
    <col min="1281" max="1281" width="10.140625" style="46" customWidth="1"/>
    <col min="1282" max="1282" width="45.7109375" style="46" customWidth="1"/>
    <col min="1283" max="1283" width="15.7109375" style="46" customWidth="1"/>
    <col min="1284" max="1285" width="17.7109375" style="46" customWidth="1"/>
    <col min="1286" max="1286" width="15.28515625" style="46" customWidth="1"/>
    <col min="1287" max="1287" width="35.7109375" style="46" customWidth="1"/>
    <col min="1288" max="1288" width="17.7109375" style="46" customWidth="1"/>
    <col min="1289" max="1289" width="15.28515625" style="46" customWidth="1"/>
    <col min="1290" max="1290" width="30.7109375" style="46" customWidth="1"/>
    <col min="1291" max="1291" width="7.5703125" style="46"/>
    <col min="1292" max="1292" width="23.7109375" style="46" customWidth="1"/>
    <col min="1293" max="1293" width="30.85546875" style="46" customWidth="1"/>
    <col min="1294" max="1536" width="7.5703125" style="46"/>
    <col min="1537" max="1537" width="10.140625" style="46" customWidth="1"/>
    <col min="1538" max="1538" width="45.7109375" style="46" customWidth="1"/>
    <col min="1539" max="1539" width="15.7109375" style="46" customWidth="1"/>
    <col min="1540" max="1541" width="17.7109375" style="46" customWidth="1"/>
    <col min="1542" max="1542" width="15.28515625" style="46" customWidth="1"/>
    <col min="1543" max="1543" width="35.7109375" style="46" customWidth="1"/>
    <col min="1544" max="1544" width="17.7109375" style="46" customWidth="1"/>
    <col min="1545" max="1545" width="15.28515625" style="46" customWidth="1"/>
    <col min="1546" max="1546" width="30.7109375" style="46" customWidth="1"/>
    <col min="1547" max="1547" width="7.5703125" style="46"/>
    <col min="1548" max="1548" width="23.7109375" style="46" customWidth="1"/>
    <col min="1549" max="1549" width="30.85546875" style="46" customWidth="1"/>
    <col min="1550" max="1792" width="7.5703125" style="46"/>
    <col min="1793" max="1793" width="10.140625" style="46" customWidth="1"/>
    <col min="1794" max="1794" width="45.7109375" style="46" customWidth="1"/>
    <col min="1795" max="1795" width="15.7109375" style="46" customWidth="1"/>
    <col min="1796" max="1797" width="17.7109375" style="46" customWidth="1"/>
    <col min="1798" max="1798" width="15.28515625" style="46" customWidth="1"/>
    <col min="1799" max="1799" width="35.7109375" style="46" customWidth="1"/>
    <col min="1800" max="1800" width="17.7109375" style="46" customWidth="1"/>
    <col min="1801" max="1801" width="15.28515625" style="46" customWidth="1"/>
    <col min="1802" max="1802" width="30.7109375" style="46" customWidth="1"/>
    <col min="1803" max="1803" width="7.5703125" style="46"/>
    <col min="1804" max="1804" width="23.7109375" style="46" customWidth="1"/>
    <col min="1805" max="1805" width="30.85546875" style="46" customWidth="1"/>
    <col min="1806" max="2048" width="7.5703125" style="46"/>
    <col min="2049" max="2049" width="10.140625" style="46" customWidth="1"/>
    <col min="2050" max="2050" width="45.7109375" style="46" customWidth="1"/>
    <col min="2051" max="2051" width="15.7109375" style="46" customWidth="1"/>
    <col min="2052" max="2053" width="17.7109375" style="46" customWidth="1"/>
    <col min="2054" max="2054" width="15.28515625" style="46" customWidth="1"/>
    <col min="2055" max="2055" width="35.7109375" style="46" customWidth="1"/>
    <col min="2056" max="2056" width="17.7109375" style="46" customWidth="1"/>
    <col min="2057" max="2057" width="15.28515625" style="46" customWidth="1"/>
    <col min="2058" max="2058" width="30.7109375" style="46" customWidth="1"/>
    <col min="2059" max="2059" width="7.5703125" style="46"/>
    <col min="2060" max="2060" width="23.7109375" style="46" customWidth="1"/>
    <col min="2061" max="2061" width="30.85546875" style="46" customWidth="1"/>
    <col min="2062" max="2304" width="7.5703125" style="46"/>
    <col min="2305" max="2305" width="10.140625" style="46" customWidth="1"/>
    <col min="2306" max="2306" width="45.7109375" style="46" customWidth="1"/>
    <col min="2307" max="2307" width="15.7109375" style="46" customWidth="1"/>
    <col min="2308" max="2309" width="17.7109375" style="46" customWidth="1"/>
    <col min="2310" max="2310" width="15.28515625" style="46" customWidth="1"/>
    <col min="2311" max="2311" width="35.7109375" style="46" customWidth="1"/>
    <col min="2312" max="2312" width="17.7109375" style="46" customWidth="1"/>
    <col min="2313" max="2313" width="15.28515625" style="46" customWidth="1"/>
    <col min="2314" max="2314" width="30.7109375" style="46" customWidth="1"/>
    <col min="2315" max="2315" width="7.5703125" style="46"/>
    <col min="2316" max="2316" width="23.7109375" style="46" customWidth="1"/>
    <col min="2317" max="2317" width="30.85546875" style="46" customWidth="1"/>
    <col min="2318" max="2560" width="7.5703125" style="46"/>
    <col min="2561" max="2561" width="10.140625" style="46" customWidth="1"/>
    <col min="2562" max="2562" width="45.7109375" style="46" customWidth="1"/>
    <col min="2563" max="2563" width="15.7109375" style="46" customWidth="1"/>
    <col min="2564" max="2565" width="17.7109375" style="46" customWidth="1"/>
    <col min="2566" max="2566" width="15.28515625" style="46" customWidth="1"/>
    <col min="2567" max="2567" width="35.7109375" style="46" customWidth="1"/>
    <col min="2568" max="2568" width="17.7109375" style="46" customWidth="1"/>
    <col min="2569" max="2569" width="15.28515625" style="46" customWidth="1"/>
    <col min="2570" max="2570" width="30.7109375" style="46" customWidth="1"/>
    <col min="2571" max="2571" width="7.5703125" style="46"/>
    <col min="2572" max="2572" width="23.7109375" style="46" customWidth="1"/>
    <col min="2573" max="2573" width="30.85546875" style="46" customWidth="1"/>
    <col min="2574" max="2816" width="7.5703125" style="46"/>
    <col min="2817" max="2817" width="10.140625" style="46" customWidth="1"/>
    <col min="2818" max="2818" width="45.7109375" style="46" customWidth="1"/>
    <col min="2819" max="2819" width="15.7109375" style="46" customWidth="1"/>
    <col min="2820" max="2821" width="17.7109375" style="46" customWidth="1"/>
    <col min="2822" max="2822" width="15.28515625" style="46" customWidth="1"/>
    <col min="2823" max="2823" width="35.7109375" style="46" customWidth="1"/>
    <col min="2824" max="2824" width="17.7109375" style="46" customWidth="1"/>
    <col min="2825" max="2825" width="15.28515625" style="46" customWidth="1"/>
    <col min="2826" max="2826" width="30.7109375" style="46" customWidth="1"/>
    <col min="2827" max="2827" width="7.5703125" style="46"/>
    <col min="2828" max="2828" width="23.7109375" style="46" customWidth="1"/>
    <col min="2829" max="2829" width="30.85546875" style="46" customWidth="1"/>
    <col min="2830" max="3072" width="7.5703125" style="46"/>
    <col min="3073" max="3073" width="10.140625" style="46" customWidth="1"/>
    <col min="3074" max="3074" width="45.7109375" style="46" customWidth="1"/>
    <col min="3075" max="3075" width="15.7109375" style="46" customWidth="1"/>
    <col min="3076" max="3077" width="17.7109375" style="46" customWidth="1"/>
    <col min="3078" max="3078" width="15.28515625" style="46" customWidth="1"/>
    <col min="3079" max="3079" width="35.7109375" style="46" customWidth="1"/>
    <col min="3080" max="3080" width="17.7109375" style="46" customWidth="1"/>
    <col min="3081" max="3081" width="15.28515625" style="46" customWidth="1"/>
    <col min="3082" max="3082" width="30.7109375" style="46" customWidth="1"/>
    <col min="3083" max="3083" width="7.5703125" style="46"/>
    <col min="3084" max="3084" width="23.7109375" style="46" customWidth="1"/>
    <col min="3085" max="3085" width="30.85546875" style="46" customWidth="1"/>
    <col min="3086" max="3328" width="7.5703125" style="46"/>
    <col min="3329" max="3329" width="10.140625" style="46" customWidth="1"/>
    <col min="3330" max="3330" width="45.7109375" style="46" customWidth="1"/>
    <col min="3331" max="3331" width="15.7109375" style="46" customWidth="1"/>
    <col min="3332" max="3333" width="17.7109375" style="46" customWidth="1"/>
    <col min="3334" max="3334" width="15.28515625" style="46" customWidth="1"/>
    <col min="3335" max="3335" width="35.7109375" style="46" customWidth="1"/>
    <col min="3336" max="3336" width="17.7109375" style="46" customWidth="1"/>
    <col min="3337" max="3337" width="15.28515625" style="46" customWidth="1"/>
    <col min="3338" max="3338" width="30.7109375" style="46" customWidth="1"/>
    <col min="3339" max="3339" width="7.5703125" style="46"/>
    <col min="3340" max="3340" width="23.7109375" style="46" customWidth="1"/>
    <col min="3341" max="3341" width="30.85546875" style="46" customWidth="1"/>
    <col min="3342" max="3584" width="7.5703125" style="46"/>
    <col min="3585" max="3585" width="10.140625" style="46" customWidth="1"/>
    <col min="3586" max="3586" width="45.7109375" style="46" customWidth="1"/>
    <col min="3587" max="3587" width="15.7109375" style="46" customWidth="1"/>
    <col min="3588" max="3589" width="17.7109375" style="46" customWidth="1"/>
    <col min="3590" max="3590" width="15.28515625" style="46" customWidth="1"/>
    <col min="3591" max="3591" width="35.7109375" style="46" customWidth="1"/>
    <col min="3592" max="3592" width="17.7109375" style="46" customWidth="1"/>
    <col min="3593" max="3593" width="15.28515625" style="46" customWidth="1"/>
    <col min="3594" max="3594" width="30.7109375" style="46" customWidth="1"/>
    <col min="3595" max="3595" width="7.5703125" style="46"/>
    <col min="3596" max="3596" width="23.7109375" style="46" customWidth="1"/>
    <col min="3597" max="3597" width="30.85546875" style="46" customWidth="1"/>
    <col min="3598" max="3840" width="7.5703125" style="46"/>
    <col min="3841" max="3841" width="10.140625" style="46" customWidth="1"/>
    <col min="3842" max="3842" width="45.7109375" style="46" customWidth="1"/>
    <col min="3843" max="3843" width="15.7109375" style="46" customWidth="1"/>
    <col min="3844" max="3845" width="17.7109375" style="46" customWidth="1"/>
    <col min="3846" max="3846" width="15.28515625" style="46" customWidth="1"/>
    <col min="3847" max="3847" width="35.7109375" style="46" customWidth="1"/>
    <col min="3848" max="3848" width="17.7109375" style="46" customWidth="1"/>
    <col min="3849" max="3849" width="15.28515625" style="46" customWidth="1"/>
    <col min="3850" max="3850" width="30.7109375" style="46" customWidth="1"/>
    <col min="3851" max="3851" width="7.5703125" style="46"/>
    <col min="3852" max="3852" width="23.7109375" style="46" customWidth="1"/>
    <col min="3853" max="3853" width="30.85546875" style="46" customWidth="1"/>
    <col min="3854" max="4096" width="7.5703125" style="46"/>
    <col min="4097" max="4097" width="10.140625" style="46" customWidth="1"/>
    <col min="4098" max="4098" width="45.7109375" style="46" customWidth="1"/>
    <col min="4099" max="4099" width="15.7109375" style="46" customWidth="1"/>
    <col min="4100" max="4101" width="17.7109375" style="46" customWidth="1"/>
    <col min="4102" max="4102" width="15.28515625" style="46" customWidth="1"/>
    <col min="4103" max="4103" width="35.7109375" style="46" customWidth="1"/>
    <col min="4104" max="4104" width="17.7109375" style="46" customWidth="1"/>
    <col min="4105" max="4105" width="15.28515625" style="46" customWidth="1"/>
    <col min="4106" max="4106" width="30.7109375" style="46" customWidth="1"/>
    <col min="4107" max="4107" width="7.5703125" style="46"/>
    <col min="4108" max="4108" width="23.7109375" style="46" customWidth="1"/>
    <col min="4109" max="4109" width="30.85546875" style="46" customWidth="1"/>
    <col min="4110" max="4352" width="7.5703125" style="46"/>
    <col min="4353" max="4353" width="10.140625" style="46" customWidth="1"/>
    <col min="4354" max="4354" width="45.7109375" style="46" customWidth="1"/>
    <col min="4355" max="4355" width="15.7109375" style="46" customWidth="1"/>
    <col min="4356" max="4357" width="17.7109375" style="46" customWidth="1"/>
    <col min="4358" max="4358" width="15.28515625" style="46" customWidth="1"/>
    <col min="4359" max="4359" width="35.7109375" style="46" customWidth="1"/>
    <col min="4360" max="4360" width="17.7109375" style="46" customWidth="1"/>
    <col min="4361" max="4361" width="15.28515625" style="46" customWidth="1"/>
    <col min="4362" max="4362" width="30.7109375" style="46" customWidth="1"/>
    <col min="4363" max="4363" width="7.5703125" style="46"/>
    <col min="4364" max="4364" width="23.7109375" style="46" customWidth="1"/>
    <col min="4365" max="4365" width="30.85546875" style="46" customWidth="1"/>
    <col min="4366" max="4608" width="7.5703125" style="46"/>
    <col min="4609" max="4609" width="10.140625" style="46" customWidth="1"/>
    <col min="4610" max="4610" width="45.7109375" style="46" customWidth="1"/>
    <col min="4611" max="4611" width="15.7109375" style="46" customWidth="1"/>
    <col min="4612" max="4613" width="17.7109375" style="46" customWidth="1"/>
    <col min="4614" max="4614" width="15.28515625" style="46" customWidth="1"/>
    <col min="4615" max="4615" width="35.7109375" style="46" customWidth="1"/>
    <col min="4616" max="4616" width="17.7109375" style="46" customWidth="1"/>
    <col min="4617" max="4617" width="15.28515625" style="46" customWidth="1"/>
    <col min="4618" max="4618" width="30.7109375" style="46" customWidth="1"/>
    <col min="4619" max="4619" width="7.5703125" style="46"/>
    <col min="4620" max="4620" width="23.7109375" style="46" customWidth="1"/>
    <col min="4621" max="4621" width="30.85546875" style="46" customWidth="1"/>
    <col min="4622" max="4864" width="7.5703125" style="46"/>
    <col min="4865" max="4865" width="10.140625" style="46" customWidth="1"/>
    <col min="4866" max="4866" width="45.7109375" style="46" customWidth="1"/>
    <col min="4867" max="4867" width="15.7109375" style="46" customWidth="1"/>
    <col min="4868" max="4869" width="17.7109375" style="46" customWidth="1"/>
    <col min="4870" max="4870" width="15.28515625" style="46" customWidth="1"/>
    <col min="4871" max="4871" width="35.7109375" style="46" customWidth="1"/>
    <col min="4872" max="4872" width="17.7109375" style="46" customWidth="1"/>
    <col min="4873" max="4873" width="15.28515625" style="46" customWidth="1"/>
    <col min="4874" max="4874" width="30.7109375" style="46" customWidth="1"/>
    <col min="4875" max="4875" width="7.5703125" style="46"/>
    <col min="4876" max="4876" width="23.7109375" style="46" customWidth="1"/>
    <col min="4877" max="4877" width="30.85546875" style="46" customWidth="1"/>
    <col min="4878" max="5120" width="7.5703125" style="46"/>
    <col min="5121" max="5121" width="10.140625" style="46" customWidth="1"/>
    <col min="5122" max="5122" width="45.7109375" style="46" customWidth="1"/>
    <col min="5123" max="5123" width="15.7109375" style="46" customWidth="1"/>
    <col min="5124" max="5125" width="17.7109375" style="46" customWidth="1"/>
    <col min="5126" max="5126" width="15.28515625" style="46" customWidth="1"/>
    <col min="5127" max="5127" width="35.7109375" style="46" customWidth="1"/>
    <col min="5128" max="5128" width="17.7109375" style="46" customWidth="1"/>
    <col min="5129" max="5129" width="15.28515625" style="46" customWidth="1"/>
    <col min="5130" max="5130" width="30.7109375" style="46" customWidth="1"/>
    <col min="5131" max="5131" width="7.5703125" style="46"/>
    <col min="5132" max="5132" width="23.7109375" style="46" customWidth="1"/>
    <col min="5133" max="5133" width="30.85546875" style="46" customWidth="1"/>
    <col min="5134" max="5376" width="7.5703125" style="46"/>
    <col min="5377" max="5377" width="10.140625" style="46" customWidth="1"/>
    <col min="5378" max="5378" width="45.7109375" style="46" customWidth="1"/>
    <col min="5379" max="5379" width="15.7109375" style="46" customWidth="1"/>
    <col min="5380" max="5381" width="17.7109375" style="46" customWidth="1"/>
    <col min="5382" max="5382" width="15.28515625" style="46" customWidth="1"/>
    <col min="5383" max="5383" width="35.7109375" style="46" customWidth="1"/>
    <col min="5384" max="5384" width="17.7109375" style="46" customWidth="1"/>
    <col min="5385" max="5385" width="15.28515625" style="46" customWidth="1"/>
    <col min="5386" max="5386" width="30.7109375" style="46" customWidth="1"/>
    <col min="5387" max="5387" width="7.5703125" style="46"/>
    <col min="5388" max="5388" width="23.7109375" style="46" customWidth="1"/>
    <col min="5389" max="5389" width="30.85546875" style="46" customWidth="1"/>
    <col min="5390" max="5632" width="7.5703125" style="46"/>
    <col min="5633" max="5633" width="10.140625" style="46" customWidth="1"/>
    <col min="5634" max="5634" width="45.7109375" style="46" customWidth="1"/>
    <col min="5635" max="5635" width="15.7109375" style="46" customWidth="1"/>
    <col min="5636" max="5637" width="17.7109375" style="46" customWidth="1"/>
    <col min="5638" max="5638" width="15.28515625" style="46" customWidth="1"/>
    <col min="5639" max="5639" width="35.7109375" style="46" customWidth="1"/>
    <col min="5640" max="5640" width="17.7109375" style="46" customWidth="1"/>
    <col min="5641" max="5641" width="15.28515625" style="46" customWidth="1"/>
    <col min="5642" max="5642" width="30.7109375" style="46" customWidth="1"/>
    <col min="5643" max="5643" width="7.5703125" style="46"/>
    <col min="5644" max="5644" width="23.7109375" style="46" customWidth="1"/>
    <col min="5645" max="5645" width="30.85546875" style="46" customWidth="1"/>
    <col min="5646" max="5888" width="7.5703125" style="46"/>
    <col min="5889" max="5889" width="10.140625" style="46" customWidth="1"/>
    <col min="5890" max="5890" width="45.7109375" style="46" customWidth="1"/>
    <col min="5891" max="5891" width="15.7109375" style="46" customWidth="1"/>
    <col min="5892" max="5893" width="17.7109375" style="46" customWidth="1"/>
    <col min="5894" max="5894" width="15.28515625" style="46" customWidth="1"/>
    <col min="5895" max="5895" width="35.7109375" style="46" customWidth="1"/>
    <col min="5896" max="5896" width="17.7109375" style="46" customWidth="1"/>
    <col min="5897" max="5897" width="15.28515625" style="46" customWidth="1"/>
    <col min="5898" max="5898" width="30.7109375" style="46" customWidth="1"/>
    <col min="5899" max="5899" width="7.5703125" style="46"/>
    <col min="5900" max="5900" width="23.7109375" style="46" customWidth="1"/>
    <col min="5901" max="5901" width="30.85546875" style="46" customWidth="1"/>
    <col min="5902" max="6144" width="7.5703125" style="46"/>
    <col min="6145" max="6145" width="10.140625" style="46" customWidth="1"/>
    <col min="6146" max="6146" width="45.7109375" style="46" customWidth="1"/>
    <col min="6147" max="6147" width="15.7109375" style="46" customWidth="1"/>
    <col min="6148" max="6149" width="17.7109375" style="46" customWidth="1"/>
    <col min="6150" max="6150" width="15.28515625" style="46" customWidth="1"/>
    <col min="6151" max="6151" width="35.7109375" style="46" customWidth="1"/>
    <col min="6152" max="6152" width="17.7109375" style="46" customWidth="1"/>
    <col min="6153" max="6153" width="15.28515625" style="46" customWidth="1"/>
    <col min="6154" max="6154" width="30.7109375" style="46" customWidth="1"/>
    <col min="6155" max="6155" width="7.5703125" style="46"/>
    <col min="6156" max="6156" width="23.7109375" style="46" customWidth="1"/>
    <col min="6157" max="6157" width="30.85546875" style="46" customWidth="1"/>
    <col min="6158" max="6400" width="7.5703125" style="46"/>
    <col min="6401" max="6401" width="10.140625" style="46" customWidth="1"/>
    <col min="6402" max="6402" width="45.7109375" style="46" customWidth="1"/>
    <col min="6403" max="6403" width="15.7109375" style="46" customWidth="1"/>
    <col min="6404" max="6405" width="17.7109375" style="46" customWidth="1"/>
    <col min="6406" max="6406" width="15.28515625" style="46" customWidth="1"/>
    <col min="6407" max="6407" width="35.7109375" style="46" customWidth="1"/>
    <col min="6408" max="6408" width="17.7109375" style="46" customWidth="1"/>
    <col min="6409" max="6409" width="15.28515625" style="46" customWidth="1"/>
    <col min="6410" max="6410" width="30.7109375" style="46" customWidth="1"/>
    <col min="6411" max="6411" width="7.5703125" style="46"/>
    <col min="6412" max="6412" width="23.7109375" style="46" customWidth="1"/>
    <col min="6413" max="6413" width="30.85546875" style="46" customWidth="1"/>
    <col min="6414" max="6656" width="7.5703125" style="46"/>
    <col min="6657" max="6657" width="10.140625" style="46" customWidth="1"/>
    <col min="6658" max="6658" width="45.7109375" style="46" customWidth="1"/>
    <col min="6659" max="6659" width="15.7109375" style="46" customWidth="1"/>
    <col min="6660" max="6661" width="17.7109375" style="46" customWidth="1"/>
    <col min="6662" max="6662" width="15.28515625" style="46" customWidth="1"/>
    <col min="6663" max="6663" width="35.7109375" style="46" customWidth="1"/>
    <col min="6664" max="6664" width="17.7109375" style="46" customWidth="1"/>
    <col min="6665" max="6665" width="15.28515625" style="46" customWidth="1"/>
    <col min="6666" max="6666" width="30.7109375" style="46" customWidth="1"/>
    <col min="6667" max="6667" width="7.5703125" style="46"/>
    <col min="6668" max="6668" width="23.7109375" style="46" customWidth="1"/>
    <col min="6669" max="6669" width="30.85546875" style="46" customWidth="1"/>
    <col min="6670" max="6912" width="7.5703125" style="46"/>
    <col min="6913" max="6913" width="10.140625" style="46" customWidth="1"/>
    <col min="6914" max="6914" width="45.7109375" style="46" customWidth="1"/>
    <col min="6915" max="6915" width="15.7109375" style="46" customWidth="1"/>
    <col min="6916" max="6917" width="17.7109375" style="46" customWidth="1"/>
    <col min="6918" max="6918" width="15.28515625" style="46" customWidth="1"/>
    <col min="6919" max="6919" width="35.7109375" style="46" customWidth="1"/>
    <col min="6920" max="6920" width="17.7109375" style="46" customWidth="1"/>
    <col min="6921" max="6921" width="15.28515625" style="46" customWidth="1"/>
    <col min="6922" max="6922" width="30.7109375" style="46" customWidth="1"/>
    <col min="6923" max="6923" width="7.5703125" style="46"/>
    <col min="6924" max="6924" width="23.7109375" style="46" customWidth="1"/>
    <col min="6925" max="6925" width="30.85546875" style="46" customWidth="1"/>
    <col min="6926" max="7168" width="7.5703125" style="46"/>
    <col min="7169" max="7169" width="10.140625" style="46" customWidth="1"/>
    <col min="7170" max="7170" width="45.7109375" style="46" customWidth="1"/>
    <col min="7171" max="7171" width="15.7109375" style="46" customWidth="1"/>
    <col min="7172" max="7173" width="17.7109375" style="46" customWidth="1"/>
    <col min="7174" max="7174" width="15.28515625" style="46" customWidth="1"/>
    <col min="7175" max="7175" width="35.7109375" style="46" customWidth="1"/>
    <col min="7176" max="7176" width="17.7109375" style="46" customWidth="1"/>
    <col min="7177" max="7177" width="15.28515625" style="46" customWidth="1"/>
    <col min="7178" max="7178" width="30.7109375" style="46" customWidth="1"/>
    <col min="7179" max="7179" width="7.5703125" style="46"/>
    <col min="7180" max="7180" width="23.7109375" style="46" customWidth="1"/>
    <col min="7181" max="7181" width="30.85546875" style="46" customWidth="1"/>
    <col min="7182" max="7424" width="7.5703125" style="46"/>
    <col min="7425" max="7425" width="10.140625" style="46" customWidth="1"/>
    <col min="7426" max="7426" width="45.7109375" style="46" customWidth="1"/>
    <col min="7427" max="7427" width="15.7109375" style="46" customWidth="1"/>
    <col min="7428" max="7429" width="17.7109375" style="46" customWidth="1"/>
    <col min="7430" max="7430" width="15.28515625" style="46" customWidth="1"/>
    <col min="7431" max="7431" width="35.7109375" style="46" customWidth="1"/>
    <col min="7432" max="7432" width="17.7109375" style="46" customWidth="1"/>
    <col min="7433" max="7433" width="15.28515625" style="46" customWidth="1"/>
    <col min="7434" max="7434" width="30.7109375" style="46" customWidth="1"/>
    <col min="7435" max="7435" width="7.5703125" style="46"/>
    <col min="7436" max="7436" width="23.7109375" style="46" customWidth="1"/>
    <col min="7437" max="7437" width="30.85546875" style="46" customWidth="1"/>
    <col min="7438" max="7680" width="7.5703125" style="46"/>
    <col min="7681" max="7681" width="10.140625" style="46" customWidth="1"/>
    <col min="7682" max="7682" width="45.7109375" style="46" customWidth="1"/>
    <col min="7683" max="7683" width="15.7109375" style="46" customWidth="1"/>
    <col min="7684" max="7685" width="17.7109375" style="46" customWidth="1"/>
    <col min="7686" max="7686" width="15.28515625" style="46" customWidth="1"/>
    <col min="7687" max="7687" width="35.7109375" style="46" customWidth="1"/>
    <col min="7688" max="7688" width="17.7109375" style="46" customWidth="1"/>
    <col min="7689" max="7689" width="15.28515625" style="46" customWidth="1"/>
    <col min="7690" max="7690" width="30.7109375" style="46" customWidth="1"/>
    <col min="7691" max="7691" width="7.5703125" style="46"/>
    <col min="7692" max="7692" width="23.7109375" style="46" customWidth="1"/>
    <col min="7693" max="7693" width="30.85546875" style="46" customWidth="1"/>
    <col min="7694" max="7936" width="7.5703125" style="46"/>
    <col min="7937" max="7937" width="10.140625" style="46" customWidth="1"/>
    <col min="7938" max="7938" width="45.7109375" style="46" customWidth="1"/>
    <col min="7939" max="7939" width="15.7109375" style="46" customWidth="1"/>
    <col min="7940" max="7941" width="17.7109375" style="46" customWidth="1"/>
    <col min="7942" max="7942" width="15.28515625" style="46" customWidth="1"/>
    <col min="7943" max="7943" width="35.7109375" style="46" customWidth="1"/>
    <col min="7944" max="7944" width="17.7109375" style="46" customWidth="1"/>
    <col min="7945" max="7945" width="15.28515625" style="46" customWidth="1"/>
    <col min="7946" max="7946" width="30.7109375" style="46" customWidth="1"/>
    <col min="7947" max="7947" width="7.5703125" style="46"/>
    <col min="7948" max="7948" width="23.7109375" style="46" customWidth="1"/>
    <col min="7949" max="7949" width="30.85546875" style="46" customWidth="1"/>
    <col min="7950" max="8192" width="7.5703125" style="46"/>
    <col min="8193" max="8193" width="10.140625" style="46" customWidth="1"/>
    <col min="8194" max="8194" width="45.7109375" style="46" customWidth="1"/>
    <col min="8195" max="8195" width="15.7109375" style="46" customWidth="1"/>
    <col min="8196" max="8197" width="17.7109375" style="46" customWidth="1"/>
    <col min="8198" max="8198" width="15.28515625" style="46" customWidth="1"/>
    <col min="8199" max="8199" width="35.7109375" style="46" customWidth="1"/>
    <col min="8200" max="8200" width="17.7109375" style="46" customWidth="1"/>
    <col min="8201" max="8201" width="15.28515625" style="46" customWidth="1"/>
    <col min="8202" max="8202" width="30.7109375" style="46" customWidth="1"/>
    <col min="8203" max="8203" width="7.5703125" style="46"/>
    <col min="8204" max="8204" width="23.7109375" style="46" customWidth="1"/>
    <col min="8205" max="8205" width="30.85546875" style="46" customWidth="1"/>
    <col min="8206" max="8448" width="7.5703125" style="46"/>
    <col min="8449" max="8449" width="10.140625" style="46" customWidth="1"/>
    <col min="8450" max="8450" width="45.7109375" style="46" customWidth="1"/>
    <col min="8451" max="8451" width="15.7109375" style="46" customWidth="1"/>
    <col min="8452" max="8453" width="17.7109375" style="46" customWidth="1"/>
    <col min="8454" max="8454" width="15.28515625" style="46" customWidth="1"/>
    <col min="8455" max="8455" width="35.7109375" style="46" customWidth="1"/>
    <col min="8456" max="8456" width="17.7109375" style="46" customWidth="1"/>
    <col min="8457" max="8457" width="15.28515625" style="46" customWidth="1"/>
    <col min="8458" max="8458" width="30.7109375" style="46" customWidth="1"/>
    <col min="8459" max="8459" width="7.5703125" style="46"/>
    <col min="8460" max="8460" width="23.7109375" style="46" customWidth="1"/>
    <col min="8461" max="8461" width="30.85546875" style="46" customWidth="1"/>
    <col min="8462" max="8704" width="7.5703125" style="46"/>
    <col min="8705" max="8705" width="10.140625" style="46" customWidth="1"/>
    <col min="8706" max="8706" width="45.7109375" style="46" customWidth="1"/>
    <col min="8707" max="8707" width="15.7109375" style="46" customWidth="1"/>
    <col min="8708" max="8709" width="17.7109375" style="46" customWidth="1"/>
    <col min="8710" max="8710" width="15.28515625" style="46" customWidth="1"/>
    <col min="8711" max="8711" width="35.7109375" style="46" customWidth="1"/>
    <col min="8712" max="8712" width="17.7109375" style="46" customWidth="1"/>
    <col min="8713" max="8713" width="15.28515625" style="46" customWidth="1"/>
    <col min="8714" max="8714" width="30.7109375" style="46" customWidth="1"/>
    <col min="8715" max="8715" width="7.5703125" style="46"/>
    <col min="8716" max="8716" width="23.7109375" style="46" customWidth="1"/>
    <col min="8717" max="8717" width="30.85546875" style="46" customWidth="1"/>
    <col min="8718" max="8960" width="7.5703125" style="46"/>
    <col min="8961" max="8961" width="10.140625" style="46" customWidth="1"/>
    <col min="8962" max="8962" width="45.7109375" style="46" customWidth="1"/>
    <col min="8963" max="8963" width="15.7109375" style="46" customWidth="1"/>
    <col min="8964" max="8965" width="17.7109375" style="46" customWidth="1"/>
    <col min="8966" max="8966" width="15.28515625" style="46" customWidth="1"/>
    <col min="8967" max="8967" width="35.7109375" style="46" customWidth="1"/>
    <col min="8968" max="8968" width="17.7109375" style="46" customWidth="1"/>
    <col min="8969" max="8969" width="15.28515625" style="46" customWidth="1"/>
    <col min="8970" max="8970" width="30.7109375" style="46" customWidth="1"/>
    <col min="8971" max="8971" width="7.5703125" style="46"/>
    <col min="8972" max="8972" width="23.7109375" style="46" customWidth="1"/>
    <col min="8973" max="8973" width="30.85546875" style="46" customWidth="1"/>
    <col min="8974" max="9216" width="7.5703125" style="46"/>
    <col min="9217" max="9217" width="10.140625" style="46" customWidth="1"/>
    <col min="9218" max="9218" width="45.7109375" style="46" customWidth="1"/>
    <col min="9219" max="9219" width="15.7109375" style="46" customWidth="1"/>
    <col min="9220" max="9221" width="17.7109375" style="46" customWidth="1"/>
    <col min="9222" max="9222" width="15.28515625" style="46" customWidth="1"/>
    <col min="9223" max="9223" width="35.7109375" style="46" customWidth="1"/>
    <col min="9224" max="9224" width="17.7109375" style="46" customWidth="1"/>
    <col min="9225" max="9225" width="15.28515625" style="46" customWidth="1"/>
    <col min="9226" max="9226" width="30.7109375" style="46" customWidth="1"/>
    <col min="9227" max="9227" width="7.5703125" style="46"/>
    <col min="9228" max="9228" width="23.7109375" style="46" customWidth="1"/>
    <col min="9229" max="9229" width="30.85546875" style="46" customWidth="1"/>
    <col min="9230" max="9472" width="7.5703125" style="46"/>
    <col min="9473" max="9473" width="10.140625" style="46" customWidth="1"/>
    <col min="9474" max="9474" width="45.7109375" style="46" customWidth="1"/>
    <col min="9475" max="9475" width="15.7109375" style="46" customWidth="1"/>
    <col min="9476" max="9477" width="17.7109375" style="46" customWidth="1"/>
    <col min="9478" max="9478" width="15.28515625" style="46" customWidth="1"/>
    <col min="9479" max="9479" width="35.7109375" style="46" customWidth="1"/>
    <col min="9480" max="9480" width="17.7109375" style="46" customWidth="1"/>
    <col min="9481" max="9481" width="15.28515625" style="46" customWidth="1"/>
    <col min="9482" max="9482" width="30.7109375" style="46" customWidth="1"/>
    <col min="9483" max="9483" width="7.5703125" style="46"/>
    <col min="9484" max="9484" width="23.7109375" style="46" customWidth="1"/>
    <col min="9485" max="9485" width="30.85546875" style="46" customWidth="1"/>
    <col min="9486" max="9728" width="7.5703125" style="46"/>
    <col min="9729" max="9729" width="10.140625" style="46" customWidth="1"/>
    <col min="9730" max="9730" width="45.7109375" style="46" customWidth="1"/>
    <col min="9731" max="9731" width="15.7109375" style="46" customWidth="1"/>
    <col min="9732" max="9733" width="17.7109375" style="46" customWidth="1"/>
    <col min="9734" max="9734" width="15.28515625" style="46" customWidth="1"/>
    <col min="9735" max="9735" width="35.7109375" style="46" customWidth="1"/>
    <col min="9736" max="9736" width="17.7109375" style="46" customWidth="1"/>
    <col min="9737" max="9737" width="15.28515625" style="46" customWidth="1"/>
    <col min="9738" max="9738" width="30.7109375" style="46" customWidth="1"/>
    <col min="9739" max="9739" width="7.5703125" style="46"/>
    <col min="9740" max="9740" width="23.7109375" style="46" customWidth="1"/>
    <col min="9741" max="9741" width="30.85546875" style="46" customWidth="1"/>
    <col min="9742" max="9984" width="7.5703125" style="46"/>
    <col min="9985" max="9985" width="10.140625" style="46" customWidth="1"/>
    <col min="9986" max="9986" width="45.7109375" style="46" customWidth="1"/>
    <col min="9987" max="9987" width="15.7109375" style="46" customWidth="1"/>
    <col min="9988" max="9989" width="17.7109375" style="46" customWidth="1"/>
    <col min="9990" max="9990" width="15.28515625" style="46" customWidth="1"/>
    <col min="9991" max="9991" width="35.7109375" style="46" customWidth="1"/>
    <col min="9992" max="9992" width="17.7109375" style="46" customWidth="1"/>
    <col min="9993" max="9993" width="15.28515625" style="46" customWidth="1"/>
    <col min="9994" max="9994" width="30.7109375" style="46" customWidth="1"/>
    <col min="9995" max="9995" width="7.5703125" style="46"/>
    <col min="9996" max="9996" width="23.7109375" style="46" customWidth="1"/>
    <col min="9997" max="9997" width="30.85546875" style="46" customWidth="1"/>
    <col min="9998" max="10240" width="7.5703125" style="46"/>
    <col min="10241" max="10241" width="10.140625" style="46" customWidth="1"/>
    <col min="10242" max="10242" width="45.7109375" style="46" customWidth="1"/>
    <col min="10243" max="10243" width="15.7109375" style="46" customWidth="1"/>
    <col min="10244" max="10245" width="17.7109375" style="46" customWidth="1"/>
    <col min="10246" max="10246" width="15.28515625" style="46" customWidth="1"/>
    <col min="10247" max="10247" width="35.7109375" style="46" customWidth="1"/>
    <col min="10248" max="10248" width="17.7109375" style="46" customWidth="1"/>
    <col min="10249" max="10249" width="15.28515625" style="46" customWidth="1"/>
    <col min="10250" max="10250" width="30.7109375" style="46" customWidth="1"/>
    <col min="10251" max="10251" width="7.5703125" style="46"/>
    <col min="10252" max="10252" width="23.7109375" style="46" customWidth="1"/>
    <col min="10253" max="10253" width="30.85546875" style="46" customWidth="1"/>
    <col min="10254" max="10496" width="7.5703125" style="46"/>
    <col min="10497" max="10497" width="10.140625" style="46" customWidth="1"/>
    <col min="10498" max="10498" width="45.7109375" style="46" customWidth="1"/>
    <col min="10499" max="10499" width="15.7109375" style="46" customWidth="1"/>
    <col min="10500" max="10501" width="17.7109375" style="46" customWidth="1"/>
    <col min="10502" max="10502" width="15.28515625" style="46" customWidth="1"/>
    <col min="10503" max="10503" width="35.7109375" style="46" customWidth="1"/>
    <col min="10504" max="10504" width="17.7109375" style="46" customWidth="1"/>
    <col min="10505" max="10505" width="15.28515625" style="46" customWidth="1"/>
    <col min="10506" max="10506" width="30.7109375" style="46" customWidth="1"/>
    <col min="10507" max="10507" width="7.5703125" style="46"/>
    <col min="10508" max="10508" width="23.7109375" style="46" customWidth="1"/>
    <col min="10509" max="10509" width="30.85546875" style="46" customWidth="1"/>
    <col min="10510" max="10752" width="7.5703125" style="46"/>
    <col min="10753" max="10753" width="10.140625" style="46" customWidth="1"/>
    <col min="10754" max="10754" width="45.7109375" style="46" customWidth="1"/>
    <col min="10755" max="10755" width="15.7109375" style="46" customWidth="1"/>
    <col min="10756" max="10757" width="17.7109375" style="46" customWidth="1"/>
    <col min="10758" max="10758" width="15.28515625" style="46" customWidth="1"/>
    <col min="10759" max="10759" width="35.7109375" style="46" customWidth="1"/>
    <col min="10760" max="10760" width="17.7109375" style="46" customWidth="1"/>
    <col min="10761" max="10761" width="15.28515625" style="46" customWidth="1"/>
    <col min="10762" max="10762" width="30.7109375" style="46" customWidth="1"/>
    <col min="10763" max="10763" width="7.5703125" style="46"/>
    <col min="10764" max="10764" width="23.7109375" style="46" customWidth="1"/>
    <col min="10765" max="10765" width="30.85546875" style="46" customWidth="1"/>
    <col min="10766" max="11008" width="7.5703125" style="46"/>
    <col min="11009" max="11009" width="10.140625" style="46" customWidth="1"/>
    <col min="11010" max="11010" width="45.7109375" style="46" customWidth="1"/>
    <col min="11011" max="11011" width="15.7109375" style="46" customWidth="1"/>
    <col min="11012" max="11013" width="17.7109375" style="46" customWidth="1"/>
    <col min="11014" max="11014" width="15.28515625" style="46" customWidth="1"/>
    <col min="11015" max="11015" width="35.7109375" style="46" customWidth="1"/>
    <col min="11016" max="11016" width="17.7109375" style="46" customWidth="1"/>
    <col min="11017" max="11017" width="15.28515625" style="46" customWidth="1"/>
    <col min="11018" max="11018" width="30.7109375" style="46" customWidth="1"/>
    <col min="11019" max="11019" width="7.5703125" style="46"/>
    <col min="11020" max="11020" width="23.7109375" style="46" customWidth="1"/>
    <col min="11021" max="11021" width="30.85546875" style="46" customWidth="1"/>
    <col min="11022" max="11264" width="7.5703125" style="46"/>
    <col min="11265" max="11265" width="10.140625" style="46" customWidth="1"/>
    <col min="11266" max="11266" width="45.7109375" style="46" customWidth="1"/>
    <col min="11267" max="11267" width="15.7109375" style="46" customWidth="1"/>
    <col min="11268" max="11269" width="17.7109375" style="46" customWidth="1"/>
    <col min="11270" max="11270" width="15.28515625" style="46" customWidth="1"/>
    <col min="11271" max="11271" width="35.7109375" style="46" customWidth="1"/>
    <col min="11272" max="11272" width="17.7109375" style="46" customWidth="1"/>
    <col min="11273" max="11273" width="15.28515625" style="46" customWidth="1"/>
    <col min="11274" max="11274" width="30.7109375" style="46" customWidth="1"/>
    <col min="11275" max="11275" width="7.5703125" style="46"/>
    <col min="11276" max="11276" width="23.7109375" style="46" customWidth="1"/>
    <col min="11277" max="11277" width="30.85546875" style="46" customWidth="1"/>
    <col min="11278" max="11520" width="7.5703125" style="46"/>
    <col min="11521" max="11521" width="10.140625" style="46" customWidth="1"/>
    <col min="11522" max="11522" width="45.7109375" style="46" customWidth="1"/>
    <col min="11523" max="11523" width="15.7109375" style="46" customWidth="1"/>
    <col min="11524" max="11525" width="17.7109375" style="46" customWidth="1"/>
    <col min="11526" max="11526" width="15.28515625" style="46" customWidth="1"/>
    <col min="11527" max="11527" width="35.7109375" style="46" customWidth="1"/>
    <col min="11528" max="11528" width="17.7109375" style="46" customWidth="1"/>
    <col min="11529" max="11529" width="15.28515625" style="46" customWidth="1"/>
    <col min="11530" max="11530" width="30.7109375" style="46" customWidth="1"/>
    <col min="11531" max="11531" width="7.5703125" style="46"/>
    <col min="11532" max="11532" width="23.7109375" style="46" customWidth="1"/>
    <col min="11533" max="11533" width="30.85546875" style="46" customWidth="1"/>
    <col min="11534" max="11776" width="7.5703125" style="46"/>
    <col min="11777" max="11777" width="10.140625" style="46" customWidth="1"/>
    <col min="11778" max="11778" width="45.7109375" style="46" customWidth="1"/>
    <col min="11779" max="11779" width="15.7109375" style="46" customWidth="1"/>
    <col min="11780" max="11781" width="17.7109375" style="46" customWidth="1"/>
    <col min="11782" max="11782" width="15.28515625" style="46" customWidth="1"/>
    <col min="11783" max="11783" width="35.7109375" style="46" customWidth="1"/>
    <col min="11784" max="11784" width="17.7109375" style="46" customWidth="1"/>
    <col min="11785" max="11785" width="15.28515625" style="46" customWidth="1"/>
    <col min="11786" max="11786" width="30.7109375" style="46" customWidth="1"/>
    <col min="11787" max="11787" width="7.5703125" style="46"/>
    <col min="11788" max="11788" width="23.7109375" style="46" customWidth="1"/>
    <col min="11789" max="11789" width="30.85546875" style="46" customWidth="1"/>
    <col min="11790" max="12032" width="7.5703125" style="46"/>
    <col min="12033" max="12033" width="10.140625" style="46" customWidth="1"/>
    <col min="12034" max="12034" width="45.7109375" style="46" customWidth="1"/>
    <col min="12035" max="12035" width="15.7109375" style="46" customWidth="1"/>
    <col min="12036" max="12037" width="17.7109375" style="46" customWidth="1"/>
    <col min="12038" max="12038" width="15.28515625" style="46" customWidth="1"/>
    <col min="12039" max="12039" width="35.7109375" style="46" customWidth="1"/>
    <col min="12040" max="12040" width="17.7109375" style="46" customWidth="1"/>
    <col min="12041" max="12041" width="15.28515625" style="46" customWidth="1"/>
    <col min="12042" max="12042" width="30.7109375" style="46" customWidth="1"/>
    <col min="12043" max="12043" width="7.5703125" style="46"/>
    <col min="12044" max="12044" width="23.7109375" style="46" customWidth="1"/>
    <col min="12045" max="12045" width="30.85546875" style="46" customWidth="1"/>
    <col min="12046" max="12288" width="7.5703125" style="46"/>
    <col min="12289" max="12289" width="10.140625" style="46" customWidth="1"/>
    <col min="12290" max="12290" width="45.7109375" style="46" customWidth="1"/>
    <col min="12291" max="12291" width="15.7109375" style="46" customWidth="1"/>
    <col min="12292" max="12293" width="17.7109375" style="46" customWidth="1"/>
    <col min="12294" max="12294" width="15.28515625" style="46" customWidth="1"/>
    <col min="12295" max="12295" width="35.7109375" style="46" customWidth="1"/>
    <col min="12296" max="12296" width="17.7109375" style="46" customWidth="1"/>
    <col min="12297" max="12297" width="15.28515625" style="46" customWidth="1"/>
    <col min="12298" max="12298" width="30.7109375" style="46" customWidth="1"/>
    <col min="12299" max="12299" width="7.5703125" style="46"/>
    <col min="12300" max="12300" width="23.7109375" style="46" customWidth="1"/>
    <col min="12301" max="12301" width="30.85546875" style="46" customWidth="1"/>
    <col min="12302" max="12544" width="7.5703125" style="46"/>
    <col min="12545" max="12545" width="10.140625" style="46" customWidth="1"/>
    <col min="12546" max="12546" width="45.7109375" style="46" customWidth="1"/>
    <col min="12547" max="12547" width="15.7109375" style="46" customWidth="1"/>
    <col min="12548" max="12549" width="17.7109375" style="46" customWidth="1"/>
    <col min="12550" max="12550" width="15.28515625" style="46" customWidth="1"/>
    <col min="12551" max="12551" width="35.7109375" style="46" customWidth="1"/>
    <col min="12552" max="12552" width="17.7109375" style="46" customWidth="1"/>
    <col min="12553" max="12553" width="15.28515625" style="46" customWidth="1"/>
    <col min="12554" max="12554" width="30.7109375" style="46" customWidth="1"/>
    <col min="12555" max="12555" width="7.5703125" style="46"/>
    <col min="12556" max="12556" width="23.7109375" style="46" customWidth="1"/>
    <col min="12557" max="12557" width="30.85546875" style="46" customWidth="1"/>
    <col min="12558" max="12800" width="7.5703125" style="46"/>
    <col min="12801" max="12801" width="10.140625" style="46" customWidth="1"/>
    <col min="12802" max="12802" width="45.7109375" style="46" customWidth="1"/>
    <col min="12803" max="12803" width="15.7109375" style="46" customWidth="1"/>
    <col min="12804" max="12805" width="17.7109375" style="46" customWidth="1"/>
    <col min="12806" max="12806" width="15.28515625" style="46" customWidth="1"/>
    <col min="12807" max="12807" width="35.7109375" style="46" customWidth="1"/>
    <col min="12808" max="12808" width="17.7109375" style="46" customWidth="1"/>
    <col min="12809" max="12809" width="15.28515625" style="46" customWidth="1"/>
    <col min="12810" max="12810" width="30.7109375" style="46" customWidth="1"/>
    <col min="12811" max="12811" width="7.5703125" style="46"/>
    <col min="12812" max="12812" width="23.7109375" style="46" customWidth="1"/>
    <col min="12813" max="12813" width="30.85546875" style="46" customWidth="1"/>
    <col min="12814" max="13056" width="7.5703125" style="46"/>
    <col min="13057" max="13057" width="10.140625" style="46" customWidth="1"/>
    <col min="13058" max="13058" width="45.7109375" style="46" customWidth="1"/>
    <col min="13059" max="13059" width="15.7109375" style="46" customWidth="1"/>
    <col min="13060" max="13061" width="17.7109375" style="46" customWidth="1"/>
    <col min="13062" max="13062" width="15.28515625" style="46" customWidth="1"/>
    <col min="13063" max="13063" width="35.7109375" style="46" customWidth="1"/>
    <col min="13064" max="13064" width="17.7109375" style="46" customWidth="1"/>
    <col min="13065" max="13065" width="15.28515625" style="46" customWidth="1"/>
    <col min="13066" max="13066" width="30.7109375" style="46" customWidth="1"/>
    <col min="13067" max="13067" width="7.5703125" style="46"/>
    <col min="13068" max="13068" width="23.7109375" style="46" customWidth="1"/>
    <col min="13069" max="13069" width="30.85546875" style="46" customWidth="1"/>
    <col min="13070" max="13312" width="7.5703125" style="46"/>
    <col min="13313" max="13313" width="10.140625" style="46" customWidth="1"/>
    <col min="13314" max="13314" width="45.7109375" style="46" customWidth="1"/>
    <col min="13315" max="13315" width="15.7109375" style="46" customWidth="1"/>
    <col min="13316" max="13317" width="17.7109375" style="46" customWidth="1"/>
    <col min="13318" max="13318" width="15.28515625" style="46" customWidth="1"/>
    <col min="13319" max="13319" width="35.7109375" style="46" customWidth="1"/>
    <col min="13320" max="13320" width="17.7109375" style="46" customWidth="1"/>
    <col min="13321" max="13321" width="15.28515625" style="46" customWidth="1"/>
    <col min="13322" max="13322" width="30.7109375" style="46" customWidth="1"/>
    <col min="13323" max="13323" width="7.5703125" style="46"/>
    <col min="13324" max="13324" width="23.7109375" style="46" customWidth="1"/>
    <col min="13325" max="13325" width="30.85546875" style="46" customWidth="1"/>
    <col min="13326" max="13568" width="7.5703125" style="46"/>
    <col min="13569" max="13569" width="10.140625" style="46" customWidth="1"/>
    <col min="13570" max="13570" width="45.7109375" style="46" customWidth="1"/>
    <col min="13571" max="13571" width="15.7109375" style="46" customWidth="1"/>
    <col min="13572" max="13573" width="17.7109375" style="46" customWidth="1"/>
    <col min="13574" max="13574" width="15.28515625" style="46" customWidth="1"/>
    <col min="13575" max="13575" width="35.7109375" style="46" customWidth="1"/>
    <col min="13576" max="13576" width="17.7109375" style="46" customWidth="1"/>
    <col min="13577" max="13577" width="15.28515625" style="46" customWidth="1"/>
    <col min="13578" max="13578" width="30.7109375" style="46" customWidth="1"/>
    <col min="13579" max="13579" width="7.5703125" style="46"/>
    <col min="13580" max="13580" width="23.7109375" style="46" customWidth="1"/>
    <col min="13581" max="13581" width="30.85546875" style="46" customWidth="1"/>
    <col min="13582" max="13824" width="7.5703125" style="46"/>
    <col min="13825" max="13825" width="10.140625" style="46" customWidth="1"/>
    <col min="13826" max="13826" width="45.7109375" style="46" customWidth="1"/>
    <col min="13827" max="13827" width="15.7109375" style="46" customWidth="1"/>
    <col min="13828" max="13829" width="17.7109375" style="46" customWidth="1"/>
    <col min="13830" max="13830" width="15.28515625" style="46" customWidth="1"/>
    <col min="13831" max="13831" width="35.7109375" style="46" customWidth="1"/>
    <col min="13832" max="13832" width="17.7109375" style="46" customWidth="1"/>
    <col min="13833" max="13833" width="15.28515625" style="46" customWidth="1"/>
    <col min="13834" max="13834" width="30.7109375" style="46" customWidth="1"/>
    <col min="13835" max="13835" width="7.5703125" style="46"/>
    <col min="13836" max="13836" width="23.7109375" style="46" customWidth="1"/>
    <col min="13837" max="13837" width="30.85546875" style="46" customWidth="1"/>
    <col min="13838" max="14080" width="7.5703125" style="46"/>
    <col min="14081" max="14081" width="10.140625" style="46" customWidth="1"/>
    <col min="14082" max="14082" width="45.7109375" style="46" customWidth="1"/>
    <col min="14083" max="14083" width="15.7109375" style="46" customWidth="1"/>
    <col min="14084" max="14085" width="17.7109375" style="46" customWidth="1"/>
    <col min="14086" max="14086" width="15.28515625" style="46" customWidth="1"/>
    <col min="14087" max="14087" width="35.7109375" style="46" customWidth="1"/>
    <col min="14088" max="14088" width="17.7109375" style="46" customWidth="1"/>
    <col min="14089" max="14089" width="15.28515625" style="46" customWidth="1"/>
    <col min="14090" max="14090" width="30.7109375" style="46" customWidth="1"/>
    <col min="14091" max="14091" width="7.5703125" style="46"/>
    <col min="14092" max="14092" width="23.7109375" style="46" customWidth="1"/>
    <col min="14093" max="14093" width="30.85546875" style="46" customWidth="1"/>
    <col min="14094" max="14336" width="7.5703125" style="46"/>
    <col min="14337" max="14337" width="10.140625" style="46" customWidth="1"/>
    <col min="14338" max="14338" width="45.7109375" style="46" customWidth="1"/>
    <col min="14339" max="14339" width="15.7109375" style="46" customWidth="1"/>
    <col min="14340" max="14341" width="17.7109375" style="46" customWidth="1"/>
    <col min="14342" max="14342" width="15.28515625" style="46" customWidth="1"/>
    <col min="14343" max="14343" width="35.7109375" style="46" customWidth="1"/>
    <col min="14344" max="14344" width="17.7109375" style="46" customWidth="1"/>
    <col min="14345" max="14345" width="15.28515625" style="46" customWidth="1"/>
    <col min="14346" max="14346" width="30.7109375" style="46" customWidth="1"/>
    <col min="14347" max="14347" width="7.5703125" style="46"/>
    <col min="14348" max="14348" width="23.7109375" style="46" customWidth="1"/>
    <col min="14349" max="14349" width="30.85546875" style="46" customWidth="1"/>
    <col min="14350" max="14592" width="7.5703125" style="46"/>
    <col min="14593" max="14593" width="10.140625" style="46" customWidth="1"/>
    <col min="14594" max="14594" width="45.7109375" style="46" customWidth="1"/>
    <col min="14595" max="14595" width="15.7109375" style="46" customWidth="1"/>
    <col min="14596" max="14597" width="17.7109375" style="46" customWidth="1"/>
    <col min="14598" max="14598" width="15.28515625" style="46" customWidth="1"/>
    <col min="14599" max="14599" width="35.7109375" style="46" customWidth="1"/>
    <col min="14600" max="14600" width="17.7109375" style="46" customWidth="1"/>
    <col min="14601" max="14601" width="15.28515625" style="46" customWidth="1"/>
    <col min="14602" max="14602" width="30.7109375" style="46" customWidth="1"/>
    <col min="14603" max="14603" width="7.5703125" style="46"/>
    <col min="14604" max="14604" width="23.7109375" style="46" customWidth="1"/>
    <col min="14605" max="14605" width="30.85546875" style="46" customWidth="1"/>
    <col min="14606" max="14848" width="7.5703125" style="46"/>
    <col min="14849" max="14849" width="10.140625" style="46" customWidth="1"/>
    <col min="14850" max="14850" width="45.7109375" style="46" customWidth="1"/>
    <col min="14851" max="14851" width="15.7109375" style="46" customWidth="1"/>
    <col min="14852" max="14853" width="17.7109375" style="46" customWidth="1"/>
    <col min="14854" max="14854" width="15.28515625" style="46" customWidth="1"/>
    <col min="14855" max="14855" width="35.7109375" style="46" customWidth="1"/>
    <col min="14856" max="14856" width="17.7109375" style="46" customWidth="1"/>
    <col min="14857" max="14857" width="15.28515625" style="46" customWidth="1"/>
    <col min="14858" max="14858" width="30.7109375" style="46" customWidth="1"/>
    <col min="14859" max="14859" width="7.5703125" style="46"/>
    <col min="14860" max="14860" width="23.7109375" style="46" customWidth="1"/>
    <col min="14861" max="14861" width="30.85546875" style="46" customWidth="1"/>
    <col min="14862" max="15104" width="7.5703125" style="46"/>
    <col min="15105" max="15105" width="10.140625" style="46" customWidth="1"/>
    <col min="15106" max="15106" width="45.7109375" style="46" customWidth="1"/>
    <col min="15107" max="15107" width="15.7109375" style="46" customWidth="1"/>
    <col min="15108" max="15109" width="17.7109375" style="46" customWidth="1"/>
    <col min="15110" max="15110" width="15.28515625" style="46" customWidth="1"/>
    <col min="15111" max="15111" width="35.7109375" style="46" customWidth="1"/>
    <col min="15112" max="15112" width="17.7109375" style="46" customWidth="1"/>
    <col min="15113" max="15113" width="15.28515625" style="46" customWidth="1"/>
    <col min="15114" max="15114" width="30.7109375" style="46" customWidth="1"/>
    <col min="15115" max="15115" width="7.5703125" style="46"/>
    <col min="15116" max="15116" width="23.7109375" style="46" customWidth="1"/>
    <col min="15117" max="15117" width="30.85546875" style="46" customWidth="1"/>
    <col min="15118" max="15360" width="7.5703125" style="46"/>
    <col min="15361" max="15361" width="10.140625" style="46" customWidth="1"/>
    <col min="15362" max="15362" width="45.7109375" style="46" customWidth="1"/>
    <col min="15363" max="15363" width="15.7109375" style="46" customWidth="1"/>
    <col min="15364" max="15365" width="17.7109375" style="46" customWidth="1"/>
    <col min="15366" max="15366" width="15.28515625" style="46" customWidth="1"/>
    <col min="15367" max="15367" width="35.7109375" style="46" customWidth="1"/>
    <col min="15368" max="15368" width="17.7109375" style="46" customWidth="1"/>
    <col min="15369" max="15369" width="15.28515625" style="46" customWidth="1"/>
    <col min="15370" max="15370" width="30.7109375" style="46" customWidth="1"/>
    <col min="15371" max="15371" width="7.5703125" style="46"/>
    <col min="15372" max="15372" width="23.7109375" style="46" customWidth="1"/>
    <col min="15373" max="15373" width="30.85546875" style="46" customWidth="1"/>
    <col min="15374" max="15616" width="7.5703125" style="46"/>
    <col min="15617" max="15617" width="10.140625" style="46" customWidth="1"/>
    <col min="15618" max="15618" width="45.7109375" style="46" customWidth="1"/>
    <col min="15619" max="15619" width="15.7109375" style="46" customWidth="1"/>
    <col min="15620" max="15621" width="17.7109375" style="46" customWidth="1"/>
    <col min="15622" max="15622" width="15.28515625" style="46" customWidth="1"/>
    <col min="15623" max="15623" width="35.7109375" style="46" customWidth="1"/>
    <col min="15624" max="15624" width="17.7109375" style="46" customWidth="1"/>
    <col min="15625" max="15625" width="15.28515625" style="46" customWidth="1"/>
    <col min="15626" max="15626" width="30.7109375" style="46" customWidth="1"/>
    <col min="15627" max="15627" width="7.5703125" style="46"/>
    <col min="15628" max="15628" width="23.7109375" style="46" customWidth="1"/>
    <col min="15629" max="15629" width="30.85546875" style="46" customWidth="1"/>
    <col min="15630" max="15872" width="7.5703125" style="46"/>
    <col min="15873" max="15873" width="10.140625" style="46" customWidth="1"/>
    <col min="15874" max="15874" width="45.7109375" style="46" customWidth="1"/>
    <col min="15875" max="15875" width="15.7109375" style="46" customWidth="1"/>
    <col min="15876" max="15877" width="17.7109375" style="46" customWidth="1"/>
    <col min="15878" max="15878" width="15.28515625" style="46" customWidth="1"/>
    <col min="15879" max="15879" width="35.7109375" style="46" customWidth="1"/>
    <col min="15880" max="15880" width="17.7109375" style="46" customWidth="1"/>
    <col min="15881" max="15881" width="15.28515625" style="46" customWidth="1"/>
    <col min="15882" max="15882" width="30.7109375" style="46" customWidth="1"/>
    <col min="15883" max="15883" width="7.5703125" style="46"/>
    <col min="15884" max="15884" width="23.7109375" style="46" customWidth="1"/>
    <col min="15885" max="15885" width="30.85546875" style="46" customWidth="1"/>
    <col min="15886" max="16128" width="7.5703125" style="46"/>
    <col min="16129" max="16129" width="10.140625" style="46" customWidth="1"/>
    <col min="16130" max="16130" width="45.7109375" style="46" customWidth="1"/>
    <col min="16131" max="16131" width="15.7109375" style="46" customWidth="1"/>
    <col min="16132" max="16133" width="17.7109375" style="46" customWidth="1"/>
    <col min="16134" max="16134" width="15.28515625" style="46" customWidth="1"/>
    <col min="16135" max="16135" width="35.7109375" style="46" customWidth="1"/>
    <col min="16136" max="16136" width="17.7109375" style="46" customWidth="1"/>
    <col min="16137" max="16137" width="15.28515625" style="46" customWidth="1"/>
    <col min="16138" max="16138" width="30.7109375" style="46" customWidth="1"/>
    <col min="16139" max="16139" width="7.5703125" style="46"/>
    <col min="16140" max="16140" width="23.7109375" style="46" customWidth="1"/>
    <col min="16141" max="16141" width="30.85546875" style="46" customWidth="1"/>
    <col min="16142" max="16384" width="7.5703125" style="46"/>
  </cols>
  <sheetData>
    <row r="1" spans="1:10" s="435" customFormat="1" ht="25.5" customHeight="1" x14ac:dyDescent="0.25">
      <c r="A1" s="42"/>
      <c r="B1" s="43"/>
      <c r="C1" s="44"/>
      <c r="D1" s="754"/>
      <c r="E1" s="45"/>
      <c r="F1" s="2171"/>
      <c r="G1" s="43"/>
      <c r="H1" s="753"/>
      <c r="I1" s="2171"/>
      <c r="J1" s="1767" t="s">
        <v>2421</v>
      </c>
    </row>
    <row r="2" spans="1:10" ht="18" customHeight="1" x14ac:dyDescent="0.25">
      <c r="A2" s="2345" t="s">
        <v>2215</v>
      </c>
      <c r="B2" s="2345"/>
      <c r="C2" s="2345"/>
      <c r="D2" s="2345"/>
      <c r="E2" s="2345"/>
      <c r="F2" s="2345"/>
      <c r="G2" s="2345"/>
      <c r="H2" s="2345"/>
      <c r="I2" s="2345"/>
      <c r="J2" s="2345"/>
    </row>
    <row r="3" spans="1:10" ht="18.75" x14ac:dyDescent="0.25">
      <c r="A3" s="2345" t="s">
        <v>73</v>
      </c>
      <c r="B3" s="2345"/>
      <c r="C3" s="2345"/>
      <c r="D3" s="2345"/>
      <c r="E3" s="2345"/>
      <c r="F3" s="2345"/>
      <c r="G3" s="2345"/>
      <c r="H3" s="2345"/>
      <c r="I3" s="2345"/>
      <c r="J3" s="2345"/>
    </row>
    <row r="4" spans="1:10" s="47" customFormat="1" ht="18.75" x14ac:dyDescent="0.25">
      <c r="A4" s="3633" t="s">
        <v>262</v>
      </c>
      <c r="B4" s="3633"/>
      <c r="C4" s="3633"/>
      <c r="D4" s="3633"/>
      <c r="E4" s="3633"/>
      <c r="F4" s="3633"/>
      <c r="G4" s="3633"/>
      <c r="H4" s="3633"/>
      <c r="I4" s="3633"/>
      <c r="J4" s="3633"/>
    </row>
    <row r="5" spans="1:10" s="47" customFormat="1" ht="18.75" x14ac:dyDescent="0.25">
      <c r="A5" s="3634" t="s">
        <v>1634</v>
      </c>
      <c r="B5" s="3634"/>
      <c r="C5" s="3634"/>
      <c r="D5" s="3634"/>
      <c r="E5" s="3634"/>
      <c r="F5" s="3634"/>
      <c r="G5" s="3634"/>
      <c r="H5" s="3634"/>
      <c r="I5" s="3634"/>
      <c r="J5" s="3634"/>
    </row>
    <row r="6" spans="1:10" s="47" customFormat="1" ht="12" customHeight="1" x14ac:dyDescent="0.25">
      <c r="A6" s="3635"/>
      <c r="B6" s="3635"/>
      <c r="C6" s="3635"/>
      <c r="D6" s="3635"/>
      <c r="E6" s="3635"/>
      <c r="F6" s="3635"/>
      <c r="G6" s="3635"/>
      <c r="H6" s="3635"/>
      <c r="I6" s="3635"/>
      <c r="J6" s="3635"/>
    </row>
    <row r="7" spans="1:10" ht="125.25" customHeight="1" x14ac:dyDescent="0.25">
      <c r="A7" s="288" t="s">
        <v>1</v>
      </c>
      <c r="B7" s="100" t="s">
        <v>2</v>
      </c>
      <c r="C7" s="100" t="s">
        <v>3</v>
      </c>
      <c r="D7" s="436" t="s">
        <v>1225</v>
      </c>
      <c r="E7" s="102" t="s">
        <v>1636</v>
      </c>
      <c r="F7" s="868" t="s">
        <v>4</v>
      </c>
      <c r="G7" s="100" t="s">
        <v>5</v>
      </c>
      <c r="H7" s="1153" t="s">
        <v>1637</v>
      </c>
      <c r="I7" s="868" t="s">
        <v>6</v>
      </c>
      <c r="J7" s="100" t="s">
        <v>7</v>
      </c>
    </row>
    <row r="8" spans="1:10" ht="18.75" x14ac:dyDescent="0.25">
      <c r="A8" s="196">
        <v>1</v>
      </c>
      <c r="B8" s="197">
        <v>2</v>
      </c>
      <c r="C8" s="198">
        <v>3</v>
      </c>
      <c r="D8" s="749">
        <v>4</v>
      </c>
      <c r="E8" s="197">
        <v>5</v>
      </c>
      <c r="F8" s="197">
        <v>6</v>
      </c>
      <c r="G8" s="197">
        <v>7</v>
      </c>
      <c r="H8" s="749">
        <v>8</v>
      </c>
      <c r="I8" s="197">
        <v>9</v>
      </c>
      <c r="J8" s="197">
        <v>10</v>
      </c>
    </row>
    <row r="9" spans="1:10" ht="33" customHeight="1" x14ac:dyDescent="0.25">
      <c r="A9" s="3617" t="s">
        <v>1028</v>
      </c>
      <c r="B9" s="3618"/>
      <c r="C9" s="3618"/>
      <c r="D9" s="3618"/>
      <c r="E9" s="3618"/>
      <c r="F9" s="3618"/>
      <c r="G9" s="3618"/>
      <c r="H9" s="3618"/>
      <c r="I9" s="3618"/>
      <c r="J9" s="3619"/>
    </row>
    <row r="10" spans="1:10" ht="24.75" customHeight="1" x14ac:dyDescent="0.25">
      <c r="A10" s="3620" t="s">
        <v>9</v>
      </c>
      <c r="B10" s="3622" t="s">
        <v>1029</v>
      </c>
      <c r="C10" s="199" t="s">
        <v>15</v>
      </c>
      <c r="D10" s="750">
        <f>D11</f>
        <v>119.696</v>
      </c>
      <c r="E10" s="200">
        <f>E11</f>
        <v>47.878999999999998</v>
      </c>
      <c r="F10" s="200">
        <f>E10/D10*100</f>
        <v>40.000501269883706</v>
      </c>
      <c r="G10" s="201"/>
      <c r="H10" s="1171">
        <f>H11</f>
        <v>47.878999999999998</v>
      </c>
      <c r="I10" s="2174">
        <f t="shared" ref="I10:I11" si="0">H10/D10*100</f>
        <v>40.000501269883706</v>
      </c>
      <c r="J10" s="201"/>
    </row>
    <row r="11" spans="1:10" ht="112.5" customHeight="1" x14ac:dyDescent="0.25">
      <c r="A11" s="3621"/>
      <c r="B11" s="3623"/>
      <c r="C11" s="202" t="s">
        <v>19</v>
      </c>
      <c r="D11" s="750">
        <f>D13</f>
        <v>119.696</v>
      </c>
      <c r="E11" s="439">
        <f>E13</f>
        <v>47.878999999999998</v>
      </c>
      <c r="F11" s="574">
        <f t="shared" ref="F11:F14" si="1">E11/D11*100</f>
        <v>40.000501269883706</v>
      </c>
      <c r="G11" s="423"/>
      <c r="H11" s="750">
        <f>E11</f>
        <v>47.878999999999998</v>
      </c>
      <c r="I11" s="2174">
        <f t="shared" si="0"/>
        <v>40.000501269883706</v>
      </c>
      <c r="J11" s="421"/>
    </row>
    <row r="12" spans="1:10" ht="24.75" customHeight="1" x14ac:dyDescent="0.25">
      <c r="A12" s="3624" t="s">
        <v>21</v>
      </c>
      <c r="B12" s="3608" t="s">
        <v>1223</v>
      </c>
      <c r="C12" s="203" t="s">
        <v>15</v>
      </c>
      <c r="D12" s="582">
        <f>D13</f>
        <v>119.696</v>
      </c>
      <c r="E12" s="582">
        <f>E13</f>
        <v>47.878999999999998</v>
      </c>
      <c r="F12" s="2172">
        <f t="shared" si="1"/>
        <v>40.000501269883706</v>
      </c>
      <c r="G12" s="3608" t="s">
        <v>2425</v>
      </c>
      <c r="H12" s="582">
        <f>H13</f>
        <v>47.878999999999998</v>
      </c>
      <c r="I12" s="2172">
        <f>H12/D12*100</f>
        <v>40.000501269883706</v>
      </c>
      <c r="J12" s="3608" t="s">
        <v>2357</v>
      </c>
    </row>
    <row r="13" spans="1:10" ht="115.5" customHeight="1" x14ac:dyDescent="0.25">
      <c r="A13" s="3624"/>
      <c r="B13" s="3608"/>
      <c r="C13" s="203" t="s">
        <v>19</v>
      </c>
      <c r="D13" s="582">
        <v>119.696</v>
      </c>
      <c r="E13" s="204">
        <v>47.878999999999998</v>
      </c>
      <c r="F13" s="2172">
        <f t="shared" si="1"/>
        <v>40.000501269883706</v>
      </c>
      <c r="G13" s="3608"/>
      <c r="H13" s="582">
        <f>E13</f>
        <v>47.878999999999998</v>
      </c>
      <c r="I13" s="2172">
        <f>F13</f>
        <v>40.000501269883706</v>
      </c>
      <c r="J13" s="3608"/>
    </row>
    <row r="14" spans="1:10" ht="29.25" customHeight="1" x14ac:dyDescent="0.25">
      <c r="A14" s="3611" t="s">
        <v>12</v>
      </c>
      <c r="B14" s="3631" t="s">
        <v>1030</v>
      </c>
      <c r="C14" s="2155" t="s">
        <v>15</v>
      </c>
      <c r="D14" s="2156">
        <f>D15+D16</f>
        <v>8091.84</v>
      </c>
      <c r="E14" s="2157">
        <f>E15+E16</f>
        <v>8091.83</v>
      </c>
      <c r="F14" s="2173">
        <f t="shared" si="1"/>
        <v>99.999876418713171</v>
      </c>
      <c r="G14" s="3632"/>
      <c r="H14" s="2156">
        <f>E14</f>
        <v>8091.83</v>
      </c>
      <c r="I14" s="2173">
        <f t="shared" ref="I14:I16" si="2">H14/D14*100</f>
        <v>99.999876418713171</v>
      </c>
      <c r="J14" s="3631"/>
    </row>
    <row r="15" spans="1:10" ht="84" customHeight="1" x14ac:dyDescent="0.25">
      <c r="A15" s="3611"/>
      <c r="B15" s="3631"/>
      <c r="C15" s="2155" t="s">
        <v>16</v>
      </c>
      <c r="D15" s="2156">
        <f>D18</f>
        <v>5138.32</v>
      </c>
      <c r="E15" s="2157">
        <f>E18</f>
        <v>5138.3119999999999</v>
      </c>
      <c r="F15" s="2173">
        <f>E15/D15*100</f>
        <v>99.999844307088708</v>
      </c>
      <c r="G15" s="3632"/>
      <c r="H15" s="2156">
        <f t="shared" ref="H15:H16" si="3">E15</f>
        <v>5138.3119999999999</v>
      </c>
      <c r="I15" s="2173">
        <f t="shared" si="2"/>
        <v>99.999844307088708</v>
      </c>
      <c r="J15" s="3631"/>
    </row>
    <row r="16" spans="1:10" ht="119.25" customHeight="1" x14ac:dyDescent="0.25">
      <c r="A16" s="3611"/>
      <c r="B16" s="3631"/>
      <c r="C16" s="2155" t="s">
        <v>19</v>
      </c>
      <c r="D16" s="2156">
        <f>D19</f>
        <v>2953.52</v>
      </c>
      <c r="E16" s="2157">
        <f>E19</f>
        <v>2953.518</v>
      </c>
      <c r="F16" s="2173">
        <f>E16/D16*100</f>
        <v>99.999932284189725</v>
      </c>
      <c r="G16" s="3632"/>
      <c r="H16" s="2156">
        <f t="shared" si="3"/>
        <v>2953.518</v>
      </c>
      <c r="I16" s="2173">
        <f t="shared" si="2"/>
        <v>99.999932284189725</v>
      </c>
      <c r="J16" s="3631"/>
    </row>
    <row r="17" spans="1:10" ht="29.25" customHeight="1" x14ac:dyDescent="0.25">
      <c r="A17" s="3628" t="s">
        <v>66</v>
      </c>
      <c r="B17" s="3609" t="s">
        <v>1031</v>
      </c>
      <c r="C17" s="203" t="s">
        <v>15</v>
      </c>
      <c r="D17" s="582">
        <f>D18+D19</f>
        <v>8091.84</v>
      </c>
      <c r="E17" s="204">
        <f>E18+E19</f>
        <v>8091.83</v>
      </c>
      <c r="F17" s="2172">
        <f t="shared" ref="F17" si="4">E17/D17*100</f>
        <v>99.999876418713171</v>
      </c>
      <c r="G17" s="3625" t="s">
        <v>2045</v>
      </c>
      <c r="H17" s="582">
        <f>E17</f>
        <v>8091.83</v>
      </c>
      <c r="I17" s="2172">
        <f t="shared" ref="I17:I18" si="5">H17/D17*100</f>
        <v>99.999876418713171</v>
      </c>
      <c r="J17" s="3609"/>
    </row>
    <row r="18" spans="1:10" ht="102.75" customHeight="1" x14ac:dyDescent="0.25">
      <c r="A18" s="3629"/>
      <c r="B18" s="3605"/>
      <c r="C18" s="203" t="s">
        <v>16</v>
      </c>
      <c r="D18" s="582">
        <v>5138.32</v>
      </c>
      <c r="E18" s="204">
        <v>5138.3119999999999</v>
      </c>
      <c r="F18" s="2172">
        <f>E18/D18*100</f>
        <v>99.999844307088708</v>
      </c>
      <c r="G18" s="3626"/>
      <c r="H18" s="582">
        <f>E18</f>
        <v>5138.3119999999999</v>
      </c>
      <c r="I18" s="2172">
        <f t="shared" si="5"/>
        <v>99.999844307088708</v>
      </c>
      <c r="J18" s="3605"/>
    </row>
    <row r="19" spans="1:10" ht="102.75" customHeight="1" x14ac:dyDescent="0.25">
      <c r="A19" s="3630"/>
      <c r="B19" s="3606"/>
      <c r="C19" s="203" t="s">
        <v>19</v>
      </c>
      <c r="D19" s="582">
        <v>2953.52</v>
      </c>
      <c r="E19" s="204">
        <v>2953.518</v>
      </c>
      <c r="F19" s="2172">
        <f>E19/D19*100</f>
        <v>99.999932284189725</v>
      </c>
      <c r="G19" s="3627"/>
      <c r="H19" s="582">
        <f>E19</f>
        <v>2953.518</v>
      </c>
      <c r="I19" s="2172">
        <f t="shared" ref="I19" si="6">H19/D19*100</f>
        <v>99.999932284189725</v>
      </c>
      <c r="J19" s="3606"/>
    </row>
    <row r="20" spans="1:10" ht="32.25" customHeight="1" x14ac:dyDescent="0.25">
      <c r="A20" s="3636"/>
      <c r="B20" s="3636" t="s">
        <v>64</v>
      </c>
      <c r="C20" s="422" t="s">
        <v>15</v>
      </c>
      <c r="D20" s="750">
        <f>D22+D21</f>
        <v>8211.5360000000001</v>
      </c>
      <c r="E20" s="439">
        <f>E22+E21</f>
        <v>8139.7089999999998</v>
      </c>
      <c r="F20" s="2174">
        <f t="shared" ref="F20:F22" si="7">E20/D20*100</f>
        <v>99.125291541071007</v>
      </c>
      <c r="G20" s="3637"/>
      <c r="H20" s="750">
        <f>H22+H21</f>
        <v>8139.7089999999998</v>
      </c>
      <c r="I20" s="2174">
        <f>H20/D20*100</f>
        <v>99.125291541071007</v>
      </c>
      <c r="J20" s="3638"/>
    </row>
    <row r="21" spans="1:10" ht="104.25" customHeight="1" x14ac:dyDescent="0.25">
      <c r="A21" s="3636"/>
      <c r="B21" s="3636"/>
      <c r="C21" s="422" t="s">
        <v>16</v>
      </c>
      <c r="D21" s="750">
        <f>D15</f>
        <v>5138.32</v>
      </c>
      <c r="E21" s="439">
        <f>E15</f>
        <v>5138.3119999999999</v>
      </c>
      <c r="F21" s="2174">
        <f t="shared" si="7"/>
        <v>99.999844307088708</v>
      </c>
      <c r="G21" s="3637"/>
      <c r="H21" s="750">
        <f>E21</f>
        <v>5138.3119999999999</v>
      </c>
      <c r="I21" s="2174">
        <f>H21/D21*100</f>
        <v>99.999844307088708</v>
      </c>
      <c r="J21" s="3638"/>
    </row>
    <row r="22" spans="1:10" ht="104.25" customHeight="1" x14ac:dyDescent="0.25">
      <c r="A22" s="3636"/>
      <c r="B22" s="3636"/>
      <c r="C22" s="202" t="s">
        <v>19</v>
      </c>
      <c r="D22" s="750">
        <f>D16+D11</f>
        <v>3073.2159999999999</v>
      </c>
      <c r="E22" s="750">
        <f>E16+E11</f>
        <v>3001.3969999999999</v>
      </c>
      <c r="F22" s="2174">
        <f t="shared" si="7"/>
        <v>97.663066963077114</v>
      </c>
      <c r="G22" s="3637"/>
      <c r="H22" s="750">
        <f>E22</f>
        <v>3001.3969999999999</v>
      </c>
      <c r="I22" s="2174">
        <f t="shared" ref="I22" si="8">H22/D22*100</f>
        <v>97.663066963077114</v>
      </c>
      <c r="J22" s="3638"/>
    </row>
    <row r="23" spans="1:10" ht="36.75" customHeight="1" x14ac:dyDescent="0.25">
      <c r="A23" s="3617" t="s">
        <v>397</v>
      </c>
      <c r="B23" s="3618"/>
      <c r="C23" s="3618"/>
      <c r="D23" s="3618"/>
      <c r="E23" s="3618"/>
      <c r="F23" s="3618"/>
      <c r="G23" s="3618"/>
      <c r="H23" s="3618"/>
      <c r="I23" s="3618"/>
      <c r="J23" s="3619"/>
    </row>
    <row r="24" spans="1:10" ht="27.75" customHeight="1" x14ac:dyDescent="0.25">
      <c r="A24" s="3611" t="s">
        <v>9</v>
      </c>
      <c r="B24" s="3631" t="s">
        <v>436</v>
      </c>
      <c r="C24" s="2158" t="s">
        <v>15</v>
      </c>
      <c r="D24" s="2156">
        <f>D25+D26</f>
        <v>1105484.0109999999</v>
      </c>
      <c r="E24" s="2157">
        <f>E25+E26</f>
        <v>942440.75100000005</v>
      </c>
      <c r="F24" s="2175">
        <f>E24/D24*100</f>
        <v>85.251414007108608</v>
      </c>
      <c r="G24" s="2159"/>
      <c r="H24" s="2156">
        <f>E24</f>
        <v>942440.75100000005</v>
      </c>
      <c r="I24" s="2173">
        <f t="shared" ref="I24:I66" si="9">H24/D24*100</f>
        <v>85.251414007108608</v>
      </c>
      <c r="J24" s="2159"/>
    </row>
    <row r="25" spans="1:10" ht="105" customHeight="1" x14ac:dyDescent="0.25">
      <c r="A25" s="3611"/>
      <c r="B25" s="3631"/>
      <c r="C25" s="2155" t="s">
        <v>16</v>
      </c>
      <c r="D25" s="2156">
        <f>D31+D28</f>
        <v>871856.04</v>
      </c>
      <c r="E25" s="2157">
        <f>E31+E28</f>
        <v>752689.66100000008</v>
      </c>
      <c r="F25" s="2176">
        <f t="shared" ref="F25:F26" si="10">E25/D25*100</f>
        <v>86.331874353935774</v>
      </c>
      <c r="G25" s="3639"/>
      <c r="H25" s="2156">
        <f>E25</f>
        <v>752689.66100000008</v>
      </c>
      <c r="I25" s="2173">
        <f t="shared" si="9"/>
        <v>86.331874353935774</v>
      </c>
      <c r="J25" s="3607"/>
    </row>
    <row r="26" spans="1:10" ht="135" customHeight="1" x14ac:dyDescent="0.25">
      <c r="A26" s="3611"/>
      <c r="B26" s="3631"/>
      <c r="C26" s="2155" t="s">
        <v>19</v>
      </c>
      <c r="D26" s="2156">
        <f>D29+D32</f>
        <v>233627.97099999999</v>
      </c>
      <c r="E26" s="2157">
        <f>E29+E32</f>
        <v>189751.09</v>
      </c>
      <c r="F26" s="2176">
        <f t="shared" si="10"/>
        <v>81.219337388330104</v>
      </c>
      <c r="G26" s="3639"/>
      <c r="H26" s="2156">
        <f>H29+H32</f>
        <v>189751.09</v>
      </c>
      <c r="I26" s="2173">
        <f t="shared" si="9"/>
        <v>81.219337388330104</v>
      </c>
      <c r="J26" s="3607"/>
    </row>
    <row r="27" spans="1:10" ht="26.25" customHeight="1" x14ac:dyDescent="0.25">
      <c r="A27" s="3643" t="s">
        <v>21</v>
      </c>
      <c r="B27" s="3609" t="s">
        <v>257</v>
      </c>
      <c r="C27" s="203" t="s">
        <v>15</v>
      </c>
      <c r="D27" s="582">
        <f>D29+D28</f>
        <v>795921.18099999998</v>
      </c>
      <c r="E27" s="441">
        <f>E29+E28</f>
        <v>732194.37600000005</v>
      </c>
      <c r="F27" s="2172">
        <f t="shared" ref="F27:F66" si="11">E27/D27*100</f>
        <v>91.993327163384038</v>
      </c>
      <c r="G27" s="3625" t="s">
        <v>2426</v>
      </c>
      <c r="H27" s="582">
        <f>H28+H29</f>
        <v>732194.37600000005</v>
      </c>
      <c r="I27" s="2172">
        <f>H27/D27*100</f>
        <v>91.993327163384038</v>
      </c>
      <c r="J27" s="3609" t="s">
        <v>1496</v>
      </c>
    </row>
    <row r="28" spans="1:10" ht="132" customHeight="1" x14ac:dyDescent="0.25">
      <c r="A28" s="3644"/>
      <c r="B28" s="3605"/>
      <c r="C28" s="203" t="s">
        <v>16</v>
      </c>
      <c r="D28" s="582">
        <v>587430.71</v>
      </c>
      <c r="E28" s="204">
        <v>548879.25100000005</v>
      </c>
      <c r="F28" s="2172">
        <f t="shared" si="11"/>
        <v>93.437275521397254</v>
      </c>
      <c r="G28" s="3626"/>
      <c r="H28" s="582">
        <f>E28</f>
        <v>548879.25100000005</v>
      </c>
      <c r="I28" s="2172">
        <f>F28</f>
        <v>93.437275521397254</v>
      </c>
      <c r="J28" s="3605"/>
    </row>
    <row r="29" spans="1:10" ht="129.75" customHeight="1" x14ac:dyDescent="0.25">
      <c r="A29" s="3645"/>
      <c r="B29" s="3606"/>
      <c r="C29" s="203" t="s">
        <v>19</v>
      </c>
      <c r="D29" s="751">
        <v>208490.47099999999</v>
      </c>
      <c r="E29" s="204">
        <v>183315.125</v>
      </c>
      <c r="F29" s="2172">
        <f t="shared" si="11"/>
        <v>87.924941663161192</v>
      </c>
      <c r="G29" s="3627"/>
      <c r="H29" s="582">
        <f>E29</f>
        <v>183315.125</v>
      </c>
      <c r="I29" s="2172">
        <f t="shared" si="9"/>
        <v>87.924941663161192</v>
      </c>
      <c r="J29" s="3606"/>
    </row>
    <row r="30" spans="1:10" ht="36.75" customHeight="1" x14ac:dyDescent="0.25">
      <c r="A30" s="3640" t="s">
        <v>26</v>
      </c>
      <c r="B30" s="3609" t="s">
        <v>1032</v>
      </c>
      <c r="C30" s="203" t="s">
        <v>15</v>
      </c>
      <c r="D30" s="582">
        <f>D31+D32</f>
        <v>309562.83</v>
      </c>
      <c r="E30" s="204">
        <f>E31+E32</f>
        <v>210246.375</v>
      </c>
      <c r="F30" s="2172">
        <f t="shared" si="11"/>
        <v>67.917189864170695</v>
      </c>
      <c r="G30" s="3625" t="s">
        <v>2427</v>
      </c>
      <c r="H30" s="582">
        <f>H31+H32</f>
        <v>210246.375</v>
      </c>
      <c r="I30" s="2172">
        <f t="shared" si="9"/>
        <v>67.917189864170695</v>
      </c>
      <c r="J30" s="3609" t="s">
        <v>1496</v>
      </c>
    </row>
    <row r="31" spans="1:10" ht="85.5" customHeight="1" x14ac:dyDescent="0.25">
      <c r="A31" s="3641"/>
      <c r="B31" s="3605"/>
      <c r="C31" s="203" t="s">
        <v>16</v>
      </c>
      <c r="D31" s="582">
        <v>284425.33</v>
      </c>
      <c r="E31" s="553">
        <v>203810.41</v>
      </c>
      <c r="F31" s="2172">
        <f>E31/D31*100</f>
        <v>71.656912554166681</v>
      </c>
      <c r="G31" s="3626"/>
      <c r="H31" s="582">
        <f>E31</f>
        <v>203810.41</v>
      </c>
      <c r="I31" s="2172">
        <f t="shared" si="9"/>
        <v>71.656912554166681</v>
      </c>
      <c r="J31" s="3605"/>
    </row>
    <row r="32" spans="1:10" ht="102" customHeight="1" x14ac:dyDescent="0.25">
      <c r="A32" s="3642"/>
      <c r="B32" s="3606"/>
      <c r="C32" s="203" t="s">
        <v>19</v>
      </c>
      <c r="D32" s="582">
        <v>25137.5</v>
      </c>
      <c r="E32" s="204">
        <v>6435.9650000000001</v>
      </c>
      <c r="F32" s="2172">
        <f>E32/D32*100</f>
        <v>25.603043262058677</v>
      </c>
      <c r="G32" s="3627"/>
      <c r="H32" s="582">
        <f>E32</f>
        <v>6435.9650000000001</v>
      </c>
      <c r="I32" s="2172">
        <f t="shared" si="9"/>
        <v>25.603043262058677</v>
      </c>
      <c r="J32" s="3606"/>
    </row>
    <row r="33" spans="1:10" s="435" customFormat="1" ht="30.75" customHeight="1" x14ac:dyDescent="0.25">
      <c r="A33" s="3611" t="s">
        <v>12</v>
      </c>
      <c r="B33" s="3612" t="s">
        <v>258</v>
      </c>
      <c r="C33" s="2155" t="s">
        <v>15</v>
      </c>
      <c r="D33" s="2156">
        <f>D34+D35</f>
        <v>539240.56799999997</v>
      </c>
      <c r="E33" s="2157">
        <f>E34+E35</f>
        <v>535325.98</v>
      </c>
      <c r="F33" s="2173">
        <f t="shared" ref="F33:F36" si="12">E33/D33*100</f>
        <v>99.274055360018835</v>
      </c>
      <c r="G33" s="2160"/>
      <c r="H33" s="2156">
        <f>E33</f>
        <v>535325.98</v>
      </c>
      <c r="I33" s="2173">
        <f>F33</f>
        <v>99.274055360018835</v>
      </c>
      <c r="J33" s="2161"/>
    </row>
    <row r="34" spans="1:10" ht="81.75" customHeight="1" x14ac:dyDescent="0.25">
      <c r="A34" s="3611"/>
      <c r="B34" s="3612"/>
      <c r="C34" s="2155" t="s">
        <v>16</v>
      </c>
      <c r="D34" s="2156">
        <f>D38</f>
        <v>429771.67</v>
      </c>
      <c r="E34" s="2157">
        <f>E38</f>
        <v>429771.65700000001</v>
      </c>
      <c r="F34" s="2173">
        <f t="shared" si="12"/>
        <v>99.999996975137989</v>
      </c>
      <c r="G34" s="2161"/>
      <c r="H34" s="2156">
        <f t="shared" ref="H34:H35" si="13">E34</f>
        <v>429771.65700000001</v>
      </c>
      <c r="I34" s="2173">
        <f t="shared" ref="I34:I35" si="14">F34</f>
        <v>99.999996975137989</v>
      </c>
      <c r="J34" s="2161"/>
    </row>
    <row r="35" spans="1:10" s="435" customFormat="1" ht="100.5" customHeight="1" x14ac:dyDescent="0.25">
      <c r="A35" s="3611"/>
      <c r="B35" s="3612"/>
      <c r="C35" s="2155" t="s">
        <v>19</v>
      </c>
      <c r="D35" s="2156">
        <f>D39+D36+D40+D41</f>
        <v>109468.898</v>
      </c>
      <c r="E35" s="2157">
        <f>E39+E36+E40+E41</f>
        <v>105554.323</v>
      </c>
      <c r="F35" s="2173">
        <f t="shared" si="12"/>
        <v>96.424029955978924</v>
      </c>
      <c r="G35" s="2161"/>
      <c r="H35" s="2156">
        <f t="shared" si="13"/>
        <v>105554.323</v>
      </c>
      <c r="I35" s="2173">
        <f t="shared" si="14"/>
        <v>96.424029955978924</v>
      </c>
      <c r="J35" s="2161"/>
    </row>
    <row r="36" spans="1:10" ht="120.75" customHeight="1" x14ac:dyDescent="0.25">
      <c r="A36" s="604" t="s">
        <v>13</v>
      </c>
      <c r="B36" s="865" t="s">
        <v>1033</v>
      </c>
      <c r="C36" s="440" t="s">
        <v>19</v>
      </c>
      <c r="D36" s="582">
        <v>9048.26</v>
      </c>
      <c r="E36" s="441">
        <v>5133.6890000000003</v>
      </c>
      <c r="F36" s="2172">
        <f t="shared" si="12"/>
        <v>56.736753806809268</v>
      </c>
      <c r="G36" s="443" t="s">
        <v>2365</v>
      </c>
      <c r="H36" s="582">
        <f t="shared" ref="H36:I39" si="15">E36</f>
        <v>5133.6890000000003</v>
      </c>
      <c r="I36" s="2178">
        <f t="shared" si="15"/>
        <v>56.736753806809268</v>
      </c>
      <c r="J36" s="1152" t="s">
        <v>2046</v>
      </c>
    </row>
    <row r="37" spans="1:10" s="435" customFormat="1" ht="46.5" customHeight="1" x14ac:dyDescent="0.25">
      <c r="A37" s="3610" t="s">
        <v>22</v>
      </c>
      <c r="B37" s="3608" t="s">
        <v>1034</v>
      </c>
      <c r="C37" s="440" t="s">
        <v>15</v>
      </c>
      <c r="D37" s="582">
        <f>D38+D39</f>
        <v>527918.80000000005</v>
      </c>
      <c r="E37" s="441">
        <f>E39+E38</f>
        <v>527918.78300000005</v>
      </c>
      <c r="F37" s="2172">
        <f t="shared" ref="F37" si="16">E37/D37*100</f>
        <v>99.999996779807816</v>
      </c>
      <c r="G37" s="3604" t="s">
        <v>2429</v>
      </c>
      <c r="H37" s="582">
        <f t="shared" si="15"/>
        <v>527918.78300000005</v>
      </c>
      <c r="I37" s="2172">
        <f t="shared" si="15"/>
        <v>99.999996779807816</v>
      </c>
      <c r="J37" s="3604"/>
    </row>
    <row r="38" spans="1:10" s="435" customFormat="1" ht="165" customHeight="1" x14ac:dyDescent="0.25">
      <c r="A38" s="3610"/>
      <c r="B38" s="3608"/>
      <c r="C38" s="440" t="s">
        <v>16</v>
      </c>
      <c r="D38" s="582">
        <v>429771.67</v>
      </c>
      <c r="E38" s="441">
        <v>429771.65700000001</v>
      </c>
      <c r="F38" s="2172">
        <f>E38/D38*100</f>
        <v>99.999996975137989</v>
      </c>
      <c r="G38" s="3605"/>
      <c r="H38" s="582">
        <f t="shared" si="15"/>
        <v>429771.65700000001</v>
      </c>
      <c r="I38" s="2172">
        <f t="shared" si="15"/>
        <v>99.999996975137989</v>
      </c>
      <c r="J38" s="3605"/>
    </row>
    <row r="39" spans="1:10" s="435" customFormat="1" ht="188.25" customHeight="1" x14ac:dyDescent="0.25">
      <c r="A39" s="3610"/>
      <c r="B39" s="3608"/>
      <c r="C39" s="440" t="s">
        <v>19</v>
      </c>
      <c r="D39" s="582">
        <v>98147.13</v>
      </c>
      <c r="E39" s="441">
        <v>98147.126000000004</v>
      </c>
      <c r="F39" s="2172">
        <f>E39/D39*100</f>
        <v>99.999995924486015</v>
      </c>
      <c r="G39" s="3606"/>
      <c r="H39" s="582">
        <f t="shared" si="15"/>
        <v>98147.126000000004</v>
      </c>
      <c r="I39" s="2172">
        <f t="shared" si="15"/>
        <v>99.999995924486015</v>
      </c>
      <c r="J39" s="3606"/>
    </row>
    <row r="40" spans="1:10" s="435" customFormat="1" ht="129.75" customHeight="1" x14ac:dyDescent="0.25">
      <c r="A40" s="2162" t="s">
        <v>219</v>
      </c>
      <c r="B40" s="2163" t="s">
        <v>1480</v>
      </c>
      <c r="C40" s="2164" t="s">
        <v>19</v>
      </c>
      <c r="D40" s="2073">
        <v>134.77000000000001</v>
      </c>
      <c r="E40" s="2074">
        <v>134.77000000000001</v>
      </c>
      <c r="F40" s="2177">
        <f t="shared" ref="F40" si="17">E40/D40*100</f>
        <v>100</v>
      </c>
      <c r="G40" s="2163" t="s">
        <v>2428</v>
      </c>
      <c r="H40" s="2073">
        <f t="shared" ref="H40" si="18">E40</f>
        <v>134.77000000000001</v>
      </c>
      <c r="I40" s="2177">
        <f t="shared" ref="I40" si="19">F40</f>
        <v>100</v>
      </c>
      <c r="J40" s="2163"/>
    </row>
    <row r="41" spans="1:10" s="435" customFormat="1" ht="185.25" customHeight="1" x14ac:dyDescent="0.25">
      <c r="A41" s="604" t="s">
        <v>221</v>
      </c>
      <c r="B41" s="600" t="s">
        <v>1481</v>
      </c>
      <c r="C41" s="440" t="s">
        <v>19</v>
      </c>
      <c r="D41" s="582">
        <v>2138.7379999999998</v>
      </c>
      <c r="E41" s="441">
        <v>2138.7379999999998</v>
      </c>
      <c r="F41" s="2172">
        <f>E41/D41*100</f>
        <v>100</v>
      </c>
      <c r="G41" s="600" t="s">
        <v>2486</v>
      </c>
      <c r="H41" s="582">
        <f>E41</f>
        <v>2138.7379999999998</v>
      </c>
      <c r="I41" s="2172">
        <f>F41</f>
        <v>100</v>
      </c>
      <c r="J41" s="600"/>
    </row>
    <row r="42" spans="1:10" s="435" customFormat="1" ht="30.75" customHeight="1" x14ac:dyDescent="0.25">
      <c r="A42" s="3620" t="s">
        <v>14</v>
      </c>
      <c r="B42" s="3622" t="s">
        <v>1482</v>
      </c>
      <c r="C42" s="199" t="s">
        <v>15</v>
      </c>
      <c r="D42" s="750">
        <f>D43</f>
        <v>300000</v>
      </c>
      <c r="E42" s="574">
        <f>E43</f>
        <v>1664</v>
      </c>
      <c r="F42" s="574">
        <f>E42/D42*100</f>
        <v>0.55466666666666664</v>
      </c>
      <c r="G42" s="3649"/>
      <c r="H42" s="1172">
        <f>H43</f>
        <v>1664</v>
      </c>
      <c r="I42" s="2174">
        <f t="shared" ref="I42:I43" si="20">H42/D42*100</f>
        <v>0.55466666666666664</v>
      </c>
      <c r="J42" s="201"/>
    </row>
    <row r="43" spans="1:10" s="435" customFormat="1" ht="59.25" customHeight="1" x14ac:dyDescent="0.25">
      <c r="A43" s="3621"/>
      <c r="B43" s="3623"/>
      <c r="C43" s="438" t="s">
        <v>1106</v>
      </c>
      <c r="D43" s="750">
        <f>D45</f>
        <v>300000</v>
      </c>
      <c r="E43" s="439">
        <f>E45</f>
        <v>1664</v>
      </c>
      <c r="F43" s="574">
        <f t="shared" ref="F43:F45" si="21">E43/D43*100</f>
        <v>0.55466666666666664</v>
      </c>
      <c r="G43" s="3650"/>
      <c r="H43" s="750">
        <f t="shared" ref="H43:H49" si="22">E43</f>
        <v>1664</v>
      </c>
      <c r="I43" s="2174">
        <f t="shared" si="20"/>
        <v>0.55466666666666664</v>
      </c>
      <c r="J43" s="573"/>
    </row>
    <row r="44" spans="1:10" s="435" customFormat="1" ht="20.25" customHeight="1" x14ac:dyDescent="0.25">
      <c r="A44" s="3624" t="s">
        <v>17</v>
      </c>
      <c r="B44" s="3608" t="s">
        <v>1483</v>
      </c>
      <c r="C44" s="440" t="s">
        <v>15</v>
      </c>
      <c r="D44" s="582">
        <f>D45</f>
        <v>300000</v>
      </c>
      <c r="E44" s="441">
        <f>E45</f>
        <v>1664</v>
      </c>
      <c r="F44" s="2172">
        <f t="shared" si="21"/>
        <v>0.55466666666666664</v>
      </c>
      <c r="G44" s="3608" t="s">
        <v>2430</v>
      </c>
      <c r="H44" s="582">
        <f t="shared" si="22"/>
        <v>1664</v>
      </c>
      <c r="I44" s="2172">
        <f>H44/D44*100</f>
        <v>0.55466666666666664</v>
      </c>
      <c r="J44" s="3608" t="s">
        <v>2044</v>
      </c>
    </row>
    <row r="45" spans="1:10" s="435" customFormat="1" ht="213.75" customHeight="1" x14ac:dyDescent="0.25">
      <c r="A45" s="3624"/>
      <c r="B45" s="3608"/>
      <c r="C45" s="440" t="s">
        <v>1106</v>
      </c>
      <c r="D45" s="582">
        <v>300000</v>
      </c>
      <c r="E45" s="582">
        <v>1664</v>
      </c>
      <c r="F45" s="2172">
        <f t="shared" si="21"/>
        <v>0.55466666666666664</v>
      </c>
      <c r="G45" s="3608"/>
      <c r="H45" s="582">
        <f t="shared" si="22"/>
        <v>1664</v>
      </c>
      <c r="I45" s="2172">
        <f>F45</f>
        <v>0.55466666666666664</v>
      </c>
      <c r="J45" s="3608"/>
    </row>
    <row r="46" spans="1:10" ht="29.25" customHeight="1" x14ac:dyDescent="0.25">
      <c r="A46" s="3611" t="s">
        <v>114</v>
      </c>
      <c r="B46" s="3631" t="s">
        <v>1035</v>
      </c>
      <c r="C46" s="2165" t="s">
        <v>15</v>
      </c>
      <c r="D46" s="2156">
        <f>D48+D47+D49</f>
        <v>2226005.3600000003</v>
      </c>
      <c r="E46" s="2157">
        <f>E48+E47+E49</f>
        <v>2223389.9019999998</v>
      </c>
      <c r="F46" s="2173">
        <f t="shared" si="11"/>
        <v>99.882504415892299</v>
      </c>
      <c r="G46" s="3607"/>
      <c r="H46" s="2156">
        <f t="shared" si="22"/>
        <v>2223389.9019999998</v>
      </c>
      <c r="I46" s="2173">
        <f t="shared" si="9"/>
        <v>99.882504415892299</v>
      </c>
      <c r="J46" s="3607"/>
    </row>
    <row r="47" spans="1:10" ht="58.5" customHeight="1" x14ac:dyDescent="0.25">
      <c r="A47" s="3611"/>
      <c r="B47" s="3631"/>
      <c r="C47" s="2165" t="s">
        <v>18</v>
      </c>
      <c r="D47" s="2156">
        <f>D52+D56</f>
        <v>356925.4</v>
      </c>
      <c r="E47" s="2157">
        <f>E52+E56</f>
        <v>356925.4</v>
      </c>
      <c r="F47" s="2173">
        <f t="shared" si="11"/>
        <v>100</v>
      </c>
      <c r="G47" s="3607"/>
      <c r="H47" s="2156">
        <f t="shared" si="22"/>
        <v>356925.4</v>
      </c>
      <c r="I47" s="2173">
        <f t="shared" si="9"/>
        <v>100</v>
      </c>
      <c r="J47" s="3607"/>
    </row>
    <row r="48" spans="1:10" ht="75" customHeight="1" x14ac:dyDescent="0.25">
      <c r="A48" s="3611"/>
      <c r="B48" s="3631"/>
      <c r="C48" s="2155" t="s">
        <v>16</v>
      </c>
      <c r="D48" s="2156">
        <f>D51+D55</f>
        <v>1153466.22</v>
      </c>
      <c r="E48" s="2157">
        <f>E51+E55</f>
        <v>1151670.399</v>
      </c>
      <c r="F48" s="2173">
        <f t="shared" si="11"/>
        <v>99.84431091532096</v>
      </c>
      <c r="G48" s="3607"/>
      <c r="H48" s="2156">
        <f t="shared" si="22"/>
        <v>1151670.399</v>
      </c>
      <c r="I48" s="2173">
        <f t="shared" si="9"/>
        <v>99.84431091532096</v>
      </c>
      <c r="J48" s="3607"/>
    </row>
    <row r="49" spans="1:13" ht="97.5" customHeight="1" x14ac:dyDescent="0.25">
      <c r="A49" s="3611"/>
      <c r="B49" s="3631"/>
      <c r="C49" s="2155" t="s">
        <v>19</v>
      </c>
      <c r="D49" s="2156">
        <f>D57+D53</f>
        <v>715613.74</v>
      </c>
      <c r="E49" s="2157">
        <f>E57+E53</f>
        <v>714794.10299999989</v>
      </c>
      <c r="F49" s="2173">
        <f t="shared" si="11"/>
        <v>99.885463769882321</v>
      </c>
      <c r="G49" s="2166"/>
      <c r="H49" s="2156">
        <f t="shared" si="22"/>
        <v>714794.10299999989</v>
      </c>
      <c r="I49" s="2173">
        <f t="shared" si="9"/>
        <v>99.885463769882321</v>
      </c>
      <c r="J49" s="2167"/>
    </row>
    <row r="50" spans="1:13" ht="39" customHeight="1" x14ac:dyDescent="0.25">
      <c r="A50" s="3700" t="s">
        <v>116</v>
      </c>
      <c r="B50" s="3701" t="s">
        <v>1036</v>
      </c>
      <c r="C50" s="440" t="s">
        <v>15</v>
      </c>
      <c r="D50" s="582">
        <f>D51+D53+D52</f>
        <v>737416.79</v>
      </c>
      <c r="E50" s="441">
        <f>E51+E53+E52</f>
        <v>734801.35100000002</v>
      </c>
      <c r="F50" s="2172">
        <f>E50/D50*100</f>
        <v>99.645324186339721</v>
      </c>
      <c r="G50" s="3609" t="s">
        <v>2047</v>
      </c>
      <c r="H50" s="582">
        <f>H51+H53+H52</f>
        <v>734801.35100000002</v>
      </c>
      <c r="I50" s="2172">
        <f>H50/D50*100</f>
        <v>99.645324186339721</v>
      </c>
      <c r="J50" s="3701"/>
    </row>
    <row r="51" spans="1:13" ht="78" customHeight="1" x14ac:dyDescent="0.25">
      <c r="A51" s="3629"/>
      <c r="B51" s="3605"/>
      <c r="C51" s="440" t="s">
        <v>16</v>
      </c>
      <c r="D51" s="582">
        <v>319122.19</v>
      </c>
      <c r="E51" s="441">
        <v>317326.38</v>
      </c>
      <c r="F51" s="2172">
        <f>E51/D51*100</f>
        <v>99.437265706906814</v>
      </c>
      <c r="G51" s="3605"/>
      <c r="H51" s="582">
        <f>E51</f>
        <v>317326.38</v>
      </c>
      <c r="I51" s="2172">
        <f t="shared" ref="I51:I53" si="23">H51/D51*100</f>
        <v>99.437265706906814</v>
      </c>
      <c r="J51" s="3605"/>
    </row>
    <row r="52" spans="1:13" s="435" customFormat="1" ht="77.25" customHeight="1" x14ac:dyDescent="0.25">
      <c r="A52" s="3629"/>
      <c r="B52" s="3605"/>
      <c r="C52" s="440" t="s">
        <v>18</v>
      </c>
      <c r="D52" s="582">
        <v>141763.29999999999</v>
      </c>
      <c r="E52" s="441">
        <v>141763.29999999999</v>
      </c>
      <c r="F52" s="2172">
        <f t="shared" ref="F52:F53" si="24">E52/D52*100</f>
        <v>100</v>
      </c>
      <c r="G52" s="3605"/>
      <c r="H52" s="582">
        <f t="shared" ref="H52:H53" si="25">E52</f>
        <v>141763.29999999999</v>
      </c>
      <c r="I52" s="2172">
        <f t="shared" si="23"/>
        <v>100</v>
      </c>
      <c r="J52" s="3605"/>
    </row>
    <row r="53" spans="1:13" ht="100.5" customHeight="1" x14ac:dyDescent="0.25">
      <c r="A53" s="3630"/>
      <c r="B53" s="3606"/>
      <c r="C53" s="440" t="s">
        <v>19</v>
      </c>
      <c r="D53" s="582">
        <v>276531.3</v>
      </c>
      <c r="E53" s="441">
        <v>275711.67099999997</v>
      </c>
      <c r="F53" s="2172">
        <f t="shared" si="24"/>
        <v>99.703603534211126</v>
      </c>
      <c r="G53" s="3606"/>
      <c r="H53" s="582">
        <f t="shared" si="25"/>
        <v>275711.67099999997</v>
      </c>
      <c r="I53" s="2172">
        <f t="shared" si="23"/>
        <v>99.703603534211126</v>
      </c>
      <c r="J53" s="3606"/>
    </row>
    <row r="54" spans="1:13" ht="33.75" customHeight="1" x14ac:dyDescent="0.25">
      <c r="A54" s="3647" t="s">
        <v>315</v>
      </c>
      <c r="B54" s="3646" t="s">
        <v>1037</v>
      </c>
      <c r="C54" s="2163" t="s">
        <v>15</v>
      </c>
      <c r="D54" s="2073">
        <f>D57+D55+D56</f>
        <v>1488588.57</v>
      </c>
      <c r="E54" s="2074">
        <f>E57+E55+E56</f>
        <v>1488588.551</v>
      </c>
      <c r="F54" s="2177">
        <f t="shared" si="11"/>
        <v>99.999998723623136</v>
      </c>
      <c r="G54" s="3648" t="s">
        <v>2431</v>
      </c>
      <c r="H54" s="2073">
        <f>E54</f>
        <v>1488588.551</v>
      </c>
      <c r="I54" s="2177">
        <f t="shared" si="9"/>
        <v>99.999998723623136</v>
      </c>
      <c r="J54" s="3646"/>
    </row>
    <row r="55" spans="1:13" ht="85.5" customHeight="1" x14ac:dyDescent="0.25">
      <c r="A55" s="3647"/>
      <c r="B55" s="3646"/>
      <c r="C55" s="2164" t="s">
        <v>16</v>
      </c>
      <c r="D55" s="2073">
        <v>834344.03</v>
      </c>
      <c r="E55" s="2074">
        <v>834344.01899999997</v>
      </c>
      <c r="F55" s="2177">
        <f>E55/D55*100</f>
        <v>99.999998681598996</v>
      </c>
      <c r="G55" s="3648"/>
      <c r="H55" s="2073">
        <f>E55</f>
        <v>834344.01899999997</v>
      </c>
      <c r="I55" s="2177">
        <f>H55/D55*100</f>
        <v>99.999998681598996</v>
      </c>
      <c r="J55" s="3646"/>
    </row>
    <row r="56" spans="1:13" s="435" customFormat="1" ht="65.25" customHeight="1" x14ac:dyDescent="0.25">
      <c r="A56" s="3647"/>
      <c r="B56" s="3646"/>
      <c r="C56" s="2164" t="s">
        <v>18</v>
      </c>
      <c r="D56" s="2073">
        <v>215162.1</v>
      </c>
      <c r="E56" s="2074">
        <v>215162.1</v>
      </c>
      <c r="F56" s="2177">
        <f>E56/D56*100</f>
        <v>100</v>
      </c>
      <c r="G56" s="3648"/>
      <c r="H56" s="2073">
        <f>E56</f>
        <v>215162.1</v>
      </c>
      <c r="I56" s="2177">
        <f>H56/D56*100</f>
        <v>100</v>
      </c>
      <c r="J56" s="3646"/>
    </row>
    <row r="57" spans="1:13" ht="313.5" customHeight="1" x14ac:dyDescent="0.25">
      <c r="A57" s="3647"/>
      <c r="B57" s="3646"/>
      <c r="C57" s="2164" t="s">
        <v>19</v>
      </c>
      <c r="D57" s="2073">
        <v>439082.44</v>
      </c>
      <c r="E57" s="2074">
        <v>439082.43199999997</v>
      </c>
      <c r="F57" s="2177">
        <f t="shared" si="11"/>
        <v>99.999998178018672</v>
      </c>
      <c r="G57" s="3648"/>
      <c r="H57" s="2073">
        <f>E57</f>
        <v>439082.43199999997</v>
      </c>
      <c r="I57" s="2177">
        <f t="shared" si="9"/>
        <v>99.999998178018672</v>
      </c>
      <c r="J57" s="3646"/>
    </row>
    <row r="58" spans="1:13" ht="32.25" customHeight="1" x14ac:dyDescent="0.25">
      <c r="A58" s="3613"/>
      <c r="B58" s="3614" t="s">
        <v>70</v>
      </c>
      <c r="C58" s="2165" t="s">
        <v>15</v>
      </c>
      <c r="D58" s="2156">
        <f>D59+D60+D61+D62</f>
        <v>4170729.9390000002</v>
      </c>
      <c r="E58" s="2157">
        <f>E59+E60+E61+E62</f>
        <v>3702820.6329999999</v>
      </c>
      <c r="F58" s="2173">
        <f t="shared" si="11"/>
        <v>88.781117146314458</v>
      </c>
      <c r="G58" s="3615"/>
      <c r="H58" s="2156">
        <f>H59+H60+H61+H62</f>
        <v>3702820.6329999999</v>
      </c>
      <c r="I58" s="2173">
        <f>H58/D58*100</f>
        <v>88.781117146314458</v>
      </c>
      <c r="J58" s="3616"/>
    </row>
    <row r="59" spans="1:13" ht="67.5" customHeight="1" x14ac:dyDescent="0.25">
      <c r="A59" s="3613"/>
      <c r="B59" s="3614"/>
      <c r="C59" s="2165" t="s">
        <v>18</v>
      </c>
      <c r="D59" s="2156">
        <f>D47</f>
        <v>356925.4</v>
      </c>
      <c r="E59" s="2157">
        <f>E47</f>
        <v>356925.4</v>
      </c>
      <c r="F59" s="2173">
        <f t="shared" si="11"/>
        <v>100</v>
      </c>
      <c r="G59" s="3615"/>
      <c r="H59" s="2156">
        <f>H47</f>
        <v>356925.4</v>
      </c>
      <c r="I59" s="2173">
        <f>H59/D59*100</f>
        <v>100</v>
      </c>
      <c r="J59" s="3616"/>
    </row>
    <row r="60" spans="1:13" ht="81.75" customHeight="1" x14ac:dyDescent="0.25">
      <c r="A60" s="3613"/>
      <c r="B60" s="3614"/>
      <c r="C60" s="2165" t="s">
        <v>16</v>
      </c>
      <c r="D60" s="2156">
        <f>D25+D48+D34</f>
        <v>2455093.9300000002</v>
      </c>
      <c r="E60" s="2157">
        <f>E25+E48+E34</f>
        <v>2334131.7170000002</v>
      </c>
      <c r="F60" s="2173">
        <f t="shared" si="11"/>
        <v>95.073010791077962</v>
      </c>
      <c r="G60" s="3615"/>
      <c r="H60" s="2156">
        <f>H25+H48+H34</f>
        <v>2334131.7170000002</v>
      </c>
      <c r="I60" s="2173">
        <f>H60/D60*100</f>
        <v>95.073010791077962</v>
      </c>
      <c r="J60" s="3616"/>
    </row>
    <row r="61" spans="1:13" s="435" customFormat="1" ht="97.5" customHeight="1" x14ac:dyDescent="0.25">
      <c r="A61" s="3613"/>
      <c r="B61" s="3614"/>
      <c r="C61" s="2155" t="s">
        <v>19</v>
      </c>
      <c r="D61" s="2156">
        <f>D26+D35+D49</f>
        <v>1058710.6089999999</v>
      </c>
      <c r="E61" s="2157">
        <f>E26+E35+E49</f>
        <v>1010099.5159999998</v>
      </c>
      <c r="F61" s="2173">
        <f t="shared" si="11"/>
        <v>95.408462653839322</v>
      </c>
      <c r="G61" s="3615"/>
      <c r="H61" s="2156">
        <f>H26+H35+H49</f>
        <v>1010099.5159999998</v>
      </c>
      <c r="I61" s="2173">
        <f t="shared" si="9"/>
        <v>95.408462653839322</v>
      </c>
      <c r="J61" s="3616"/>
    </row>
    <row r="62" spans="1:13" ht="50.25" customHeight="1" x14ac:dyDescent="0.25">
      <c r="A62" s="3613"/>
      <c r="B62" s="3614"/>
      <c r="C62" s="2155" t="s">
        <v>1106</v>
      </c>
      <c r="D62" s="2156">
        <f>D42</f>
        <v>300000</v>
      </c>
      <c r="E62" s="2157">
        <f>E42</f>
        <v>1664</v>
      </c>
      <c r="F62" s="2173">
        <f t="shared" si="11"/>
        <v>0.55466666666666664</v>
      </c>
      <c r="G62" s="3615"/>
      <c r="H62" s="2156">
        <f>E62</f>
        <v>1664</v>
      </c>
      <c r="I62" s="2173">
        <f t="shared" si="9"/>
        <v>0.55466666666666664</v>
      </c>
      <c r="J62" s="3616"/>
    </row>
    <row r="63" spans="1:13" ht="32.25" customHeight="1" x14ac:dyDescent="0.25">
      <c r="A63" s="3613"/>
      <c r="B63" s="3613" t="s">
        <v>71</v>
      </c>
      <c r="C63" s="2165" t="s">
        <v>15</v>
      </c>
      <c r="D63" s="2168">
        <f>D65+D66+D64+D67</f>
        <v>4178941.4750000001</v>
      </c>
      <c r="E63" s="2169">
        <f>E65+E66+E64+E67</f>
        <v>3710960.3419999997</v>
      </c>
      <c r="F63" s="2173">
        <f t="shared" si="11"/>
        <v>88.801443241078161</v>
      </c>
      <c r="G63" s="3607"/>
      <c r="H63" s="2156">
        <f>E63</f>
        <v>3710960.3419999997</v>
      </c>
      <c r="I63" s="2173">
        <f t="shared" si="9"/>
        <v>88.801443241078161</v>
      </c>
      <c r="J63" s="3607"/>
    </row>
    <row r="64" spans="1:13" ht="63" customHeight="1" x14ac:dyDescent="0.25">
      <c r="A64" s="3613"/>
      <c r="B64" s="3613"/>
      <c r="C64" s="2165" t="s">
        <v>18</v>
      </c>
      <c r="D64" s="2168">
        <f>D59</f>
        <v>356925.4</v>
      </c>
      <c r="E64" s="2169">
        <f>E59</f>
        <v>356925.4</v>
      </c>
      <c r="F64" s="2173">
        <f t="shared" si="11"/>
        <v>100</v>
      </c>
      <c r="G64" s="3607"/>
      <c r="H64" s="2156">
        <f>H59</f>
        <v>356925.4</v>
      </c>
      <c r="I64" s="2173">
        <f t="shared" si="9"/>
        <v>100</v>
      </c>
      <c r="J64" s="3607"/>
      <c r="M64" s="46" t="s">
        <v>860</v>
      </c>
    </row>
    <row r="65" spans="1:10" ht="80.25" customHeight="1" x14ac:dyDescent="0.25">
      <c r="A65" s="3613"/>
      <c r="B65" s="3613"/>
      <c r="C65" s="2155" t="s">
        <v>16</v>
      </c>
      <c r="D65" s="2168">
        <f>D60+D21</f>
        <v>2460232.25</v>
      </c>
      <c r="E65" s="2169">
        <f>E60+E21</f>
        <v>2339270.0290000001</v>
      </c>
      <c r="F65" s="2173">
        <f t="shared" si="11"/>
        <v>95.083300733091363</v>
      </c>
      <c r="G65" s="3607"/>
      <c r="H65" s="2156">
        <f>E65</f>
        <v>2339270.0290000001</v>
      </c>
      <c r="I65" s="2173">
        <f t="shared" si="9"/>
        <v>95.083300733091363</v>
      </c>
      <c r="J65" s="3607"/>
    </row>
    <row r="66" spans="1:10" ht="101.25" customHeight="1" x14ac:dyDescent="0.25">
      <c r="A66" s="3613"/>
      <c r="B66" s="3613"/>
      <c r="C66" s="2155" t="s">
        <v>19</v>
      </c>
      <c r="D66" s="2168">
        <f>D49+D35+D26+D16+D11</f>
        <v>1061783.825</v>
      </c>
      <c r="E66" s="2169">
        <f>E49+E35+E26+E16+E11</f>
        <v>1013100.9129999998</v>
      </c>
      <c r="F66" s="2173">
        <f t="shared" si="11"/>
        <v>95.41498835697557</v>
      </c>
      <c r="G66" s="3607"/>
      <c r="H66" s="2156">
        <f>E66</f>
        <v>1013100.9129999998</v>
      </c>
      <c r="I66" s="2173">
        <f t="shared" si="9"/>
        <v>95.41498835697557</v>
      </c>
      <c r="J66" s="3607"/>
    </row>
    <row r="67" spans="1:10" ht="48.75" customHeight="1" x14ac:dyDescent="0.25">
      <c r="A67" s="3613"/>
      <c r="B67" s="3613"/>
      <c r="C67" s="2155" t="s">
        <v>1106</v>
      </c>
      <c r="D67" s="2156">
        <f>D62</f>
        <v>300000</v>
      </c>
      <c r="E67" s="2157">
        <f>E62</f>
        <v>1664</v>
      </c>
      <c r="F67" s="2173">
        <f t="shared" ref="F67" si="26">E67/D67*100</f>
        <v>0.55466666666666664</v>
      </c>
      <c r="G67" s="3607"/>
      <c r="H67" s="2156">
        <f>E67</f>
        <v>1664</v>
      </c>
      <c r="I67" s="2173">
        <f t="shared" ref="I67" si="27">H67/D67*100</f>
        <v>0.55466666666666664</v>
      </c>
      <c r="J67" s="3607"/>
    </row>
    <row r="68" spans="1:10" x14ac:dyDescent="0.25">
      <c r="B68" s="46"/>
      <c r="D68" s="753"/>
      <c r="E68" s="46"/>
    </row>
    <row r="69" spans="1:10" x14ac:dyDescent="0.25">
      <c r="B69" s="46"/>
      <c r="D69" s="753"/>
      <c r="E69" s="46"/>
    </row>
    <row r="70" spans="1:10" x14ac:dyDescent="0.25">
      <c r="B70" s="46"/>
      <c r="D70" s="753"/>
      <c r="E70" s="46"/>
    </row>
    <row r="71" spans="1:10" x14ac:dyDescent="0.25">
      <c r="B71" s="46"/>
      <c r="D71" s="753"/>
      <c r="E71" s="46"/>
    </row>
    <row r="72" spans="1:10" x14ac:dyDescent="0.25">
      <c r="B72" s="46"/>
      <c r="D72" s="753"/>
      <c r="E72" s="46"/>
    </row>
    <row r="73" spans="1:10" x14ac:dyDescent="0.25">
      <c r="B73" s="46"/>
      <c r="D73" s="753"/>
      <c r="E73" s="46"/>
    </row>
    <row r="74" spans="1:10" x14ac:dyDescent="0.25">
      <c r="B74" s="46"/>
      <c r="D74" s="753"/>
      <c r="E74" s="46"/>
    </row>
    <row r="75" spans="1:10" x14ac:dyDescent="0.25">
      <c r="B75" s="46"/>
      <c r="D75" s="753"/>
      <c r="E75" s="46"/>
    </row>
    <row r="76" spans="1:10" x14ac:dyDescent="0.25">
      <c r="B76" s="46"/>
      <c r="D76" s="753"/>
      <c r="E76" s="46"/>
    </row>
    <row r="77" spans="1:10" x14ac:dyDescent="0.25">
      <c r="B77" s="46"/>
      <c r="D77" s="753"/>
      <c r="E77" s="46"/>
    </row>
    <row r="78" spans="1:10" x14ac:dyDescent="0.25">
      <c r="B78" s="46"/>
      <c r="D78" s="753"/>
      <c r="E78" s="46"/>
    </row>
    <row r="79" spans="1:10" x14ac:dyDescent="0.25">
      <c r="B79" s="46"/>
      <c r="D79" s="753"/>
      <c r="E79" s="46"/>
    </row>
    <row r="80" spans="1:10" x14ac:dyDescent="0.25">
      <c r="B80" s="46"/>
      <c r="D80" s="753"/>
      <c r="E80" s="46"/>
    </row>
    <row r="81" spans="2:5" x14ac:dyDescent="0.25">
      <c r="B81" s="46"/>
      <c r="D81" s="753"/>
      <c r="E81" s="46"/>
    </row>
    <row r="82" spans="2:5" x14ac:dyDescent="0.25">
      <c r="B82" s="46"/>
      <c r="D82" s="753"/>
      <c r="E82" s="46"/>
    </row>
    <row r="83" spans="2:5" x14ac:dyDescent="0.25">
      <c r="B83" s="46"/>
      <c r="D83" s="753"/>
      <c r="E83" s="46"/>
    </row>
    <row r="84" spans="2:5" x14ac:dyDescent="0.25">
      <c r="B84" s="46"/>
      <c r="D84" s="753"/>
      <c r="E84" s="46"/>
    </row>
    <row r="85" spans="2:5" x14ac:dyDescent="0.25">
      <c r="B85" s="46"/>
      <c r="D85" s="753"/>
      <c r="E85" s="46"/>
    </row>
    <row r="86" spans="2:5" x14ac:dyDescent="0.25">
      <c r="B86" s="46"/>
      <c r="D86" s="753"/>
      <c r="E86" s="46"/>
    </row>
    <row r="87" spans="2:5" x14ac:dyDescent="0.25">
      <c r="B87" s="46"/>
      <c r="D87" s="753"/>
      <c r="E87" s="46"/>
    </row>
    <row r="88" spans="2:5" x14ac:dyDescent="0.25">
      <c r="B88" s="46"/>
      <c r="D88" s="753"/>
      <c r="E88" s="46"/>
    </row>
    <row r="89" spans="2:5" x14ac:dyDescent="0.25">
      <c r="B89" s="46"/>
      <c r="D89" s="753"/>
      <c r="E89" s="46"/>
    </row>
    <row r="90" spans="2:5" x14ac:dyDescent="0.25">
      <c r="B90" s="46"/>
      <c r="D90" s="753"/>
      <c r="E90" s="46"/>
    </row>
    <row r="91" spans="2:5" x14ac:dyDescent="0.25">
      <c r="B91" s="46"/>
      <c r="D91" s="753"/>
      <c r="E91" s="46"/>
    </row>
    <row r="92" spans="2:5" x14ac:dyDescent="0.25">
      <c r="B92" s="46"/>
      <c r="D92" s="753"/>
      <c r="E92" s="46"/>
    </row>
    <row r="93" spans="2:5" x14ac:dyDescent="0.25">
      <c r="B93" s="46"/>
      <c r="D93" s="753"/>
      <c r="E93" s="46"/>
    </row>
    <row r="94" spans="2:5" x14ac:dyDescent="0.25">
      <c r="B94" s="46"/>
      <c r="D94" s="753"/>
      <c r="E94" s="46"/>
    </row>
    <row r="95" spans="2:5" x14ac:dyDescent="0.25">
      <c r="B95" s="46"/>
      <c r="D95" s="753"/>
      <c r="E95" s="46"/>
    </row>
    <row r="96" spans="2:5" x14ac:dyDescent="0.25">
      <c r="B96" s="46"/>
      <c r="D96" s="753"/>
      <c r="E96" s="46"/>
    </row>
    <row r="97" spans="2:5" x14ac:dyDescent="0.25">
      <c r="B97" s="46"/>
      <c r="D97" s="753"/>
      <c r="E97" s="46"/>
    </row>
    <row r="98" spans="2:5" x14ac:dyDescent="0.25">
      <c r="B98" s="46"/>
      <c r="D98" s="753"/>
      <c r="E98" s="46"/>
    </row>
    <row r="99" spans="2:5" x14ac:dyDescent="0.25">
      <c r="B99" s="46"/>
      <c r="D99" s="753"/>
      <c r="E99" s="46"/>
    </row>
    <row r="100" spans="2:5" x14ac:dyDescent="0.25">
      <c r="B100" s="46"/>
      <c r="D100" s="753"/>
      <c r="E100" s="46"/>
    </row>
    <row r="101" spans="2:5" x14ac:dyDescent="0.25">
      <c r="B101" s="46"/>
      <c r="D101" s="753"/>
      <c r="E101" s="46"/>
    </row>
    <row r="102" spans="2:5" x14ac:dyDescent="0.25">
      <c r="B102" s="46"/>
      <c r="D102" s="753"/>
      <c r="E102" s="46"/>
    </row>
    <row r="103" spans="2:5" x14ac:dyDescent="0.25">
      <c r="B103" s="46"/>
      <c r="D103" s="753"/>
      <c r="E103" s="46"/>
    </row>
    <row r="104" spans="2:5" x14ac:dyDescent="0.25">
      <c r="B104" s="46"/>
      <c r="D104" s="753"/>
      <c r="E104" s="46"/>
    </row>
    <row r="105" spans="2:5" x14ac:dyDescent="0.25">
      <c r="B105" s="46"/>
      <c r="D105" s="753"/>
      <c r="E105" s="46"/>
    </row>
    <row r="106" spans="2:5" x14ac:dyDescent="0.25">
      <c r="B106" s="46"/>
      <c r="D106" s="753"/>
      <c r="E106" s="46"/>
    </row>
    <row r="107" spans="2:5" x14ac:dyDescent="0.25">
      <c r="B107" s="46"/>
      <c r="D107" s="753"/>
      <c r="E107" s="46"/>
    </row>
    <row r="108" spans="2:5" x14ac:dyDescent="0.25">
      <c r="B108" s="46"/>
      <c r="D108" s="753"/>
      <c r="E108" s="46"/>
    </row>
    <row r="109" spans="2:5" x14ac:dyDescent="0.25">
      <c r="B109" s="46"/>
      <c r="D109" s="753"/>
      <c r="E109" s="46"/>
    </row>
  </sheetData>
  <mergeCells count="70">
    <mergeCell ref="J54:J57"/>
    <mergeCell ref="G27:G29"/>
    <mergeCell ref="J44:J45"/>
    <mergeCell ref="A54:A57"/>
    <mergeCell ref="B54:B57"/>
    <mergeCell ref="G54:G57"/>
    <mergeCell ref="G42:G43"/>
    <mergeCell ref="A42:A43"/>
    <mergeCell ref="B42:B43"/>
    <mergeCell ref="A44:A45"/>
    <mergeCell ref="B44:B45"/>
    <mergeCell ref="G44:G45"/>
    <mergeCell ref="A46:A49"/>
    <mergeCell ref="B46:B49"/>
    <mergeCell ref="G46:G48"/>
    <mergeCell ref="J30:J32"/>
    <mergeCell ref="A30:A32"/>
    <mergeCell ref="B30:B32"/>
    <mergeCell ref="G30:G32"/>
    <mergeCell ref="B27:B29"/>
    <mergeCell ref="A27:A29"/>
    <mergeCell ref="J25:J26"/>
    <mergeCell ref="A24:A26"/>
    <mergeCell ref="J27:J29"/>
    <mergeCell ref="J17:J19"/>
    <mergeCell ref="A20:A22"/>
    <mergeCell ref="B20:B22"/>
    <mergeCell ref="G20:G22"/>
    <mergeCell ref="J20:J22"/>
    <mergeCell ref="B24:B26"/>
    <mergeCell ref="G25:G26"/>
    <mergeCell ref="A2:J2"/>
    <mergeCell ref="A3:J3"/>
    <mergeCell ref="A4:J4"/>
    <mergeCell ref="A5:J5"/>
    <mergeCell ref="A6:J6"/>
    <mergeCell ref="A9:J9"/>
    <mergeCell ref="A10:A11"/>
    <mergeCell ref="B10:B11"/>
    <mergeCell ref="A23:J23"/>
    <mergeCell ref="A12:A13"/>
    <mergeCell ref="B12:B13"/>
    <mergeCell ref="G12:G13"/>
    <mergeCell ref="B17:B19"/>
    <mergeCell ref="G17:G19"/>
    <mergeCell ref="A17:A19"/>
    <mergeCell ref="J12:J13"/>
    <mergeCell ref="A14:A16"/>
    <mergeCell ref="B14:B16"/>
    <mergeCell ref="G14:G16"/>
    <mergeCell ref="J14:J16"/>
    <mergeCell ref="J58:J62"/>
    <mergeCell ref="A63:A67"/>
    <mergeCell ref="B63:B67"/>
    <mergeCell ref="G63:G67"/>
    <mergeCell ref="J63:J67"/>
    <mergeCell ref="A33:A35"/>
    <mergeCell ref="B33:B35"/>
    <mergeCell ref="A58:A62"/>
    <mergeCell ref="B58:B62"/>
    <mergeCell ref="G58:G62"/>
    <mergeCell ref="G37:G39"/>
    <mergeCell ref="A50:A53"/>
    <mergeCell ref="B50:B53"/>
    <mergeCell ref="J37:J39"/>
    <mergeCell ref="J46:J48"/>
    <mergeCell ref="G50:G53"/>
    <mergeCell ref="B37:B39"/>
    <mergeCell ref="A37:A39"/>
    <mergeCell ref="J50:J53"/>
  </mergeCells>
  <pageMargins left="0.55118110236220474" right="0.39370078740157483" top="0.78740157480314965" bottom="0.78740157480314965" header="0.39370078740157483" footer="0.39370078740157483"/>
  <pageSetup paperSize="9" scale="62" firstPageNumber="216" fitToWidth="0" fitToHeight="0" orientation="landscape" useFirstPageNumber="1" r:id="rId1"/>
  <headerFooter>
    <oddFooter>&amp;R&amp;"Times New Roman,обычный"&amp;14&amp;P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K99"/>
  <sheetViews>
    <sheetView view="pageBreakPreview" topLeftCell="A82" zoomScale="70" zoomScaleNormal="50" zoomScaleSheetLayoutView="70" zoomScalePageLayoutView="81" workbookViewId="0">
      <selection activeCell="P47" sqref="P47"/>
    </sheetView>
  </sheetViews>
  <sheetFormatPr defaultRowHeight="18" x14ac:dyDescent="0.25"/>
  <cols>
    <col min="1" max="1" width="8.7109375" style="27" customWidth="1"/>
    <col min="2" max="2" width="45.7109375" style="25" customWidth="1"/>
    <col min="3" max="3" width="13.5703125" style="25" customWidth="1"/>
    <col min="4" max="4" width="12" style="25" customWidth="1"/>
    <col min="5" max="5" width="18.7109375" style="25" customWidth="1"/>
    <col min="6" max="6" width="17.42578125" style="434" customWidth="1"/>
    <col min="7" max="7" width="16.140625" style="25" customWidth="1"/>
    <col min="8" max="8" width="40.140625" style="85" customWidth="1"/>
    <col min="9" max="9" width="12.7109375" style="25" customWidth="1"/>
    <col min="10" max="10" width="30.42578125" style="85" customWidth="1"/>
    <col min="11" max="13" width="9.140625" style="25"/>
    <col min="14" max="14" width="14.7109375" style="25" bestFit="1" customWidth="1"/>
    <col min="15" max="256" width="9.140625" style="25"/>
    <col min="257" max="257" width="8.7109375" style="25" customWidth="1"/>
    <col min="258" max="258" width="45.7109375" style="25" customWidth="1"/>
    <col min="259" max="259" width="13.5703125" style="25" customWidth="1"/>
    <col min="260" max="260" width="13.42578125" style="25" customWidth="1"/>
    <col min="261" max="261" width="20.85546875" style="25" customWidth="1"/>
    <col min="262" max="263" width="16.140625" style="25" customWidth="1"/>
    <col min="264" max="264" width="35.7109375" style="25" customWidth="1"/>
    <col min="265" max="265" width="15.28515625" style="25" customWidth="1"/>
    <col min="266" max="266" width="34.5703125" style="25" customWidth="1"/>
    <col min="267" max="512" width="9.140625" style="25"/>
    <col min="513" max="513" width="8.7109375" style="25" customWidth="1"/>
    <col min="514" max="514" width="45.7109375" style="25" customWidth="1"/>
    <col min="515" max="515" width="13.5703125" style="25" customWidth="1"/>
    <col min="516" max="516" width="13.42578125" style="25" customWidth="1"/>
    <col min="517" max="517" width="20.85546875" style="25" customWidth="1"/>
    <col min="518" max="519" width="16.140625" style="25" customWidth="1"/>
    <col min="520" max="520" width="35.7109375" style="25" customWidth="1"/>
    <col min="521" max="521" width="15.28515625" style="25" customWidth="1"/>
    <col min="522" max="522" width="34.5703125" style="25" customWidth="1"/>
    <col min="523" max="768" width="9.140625" style="25"/>
    <col min="769" max="769" width="8.7109375" style="25" customWidth="1"/>
    <col min="770" max="770" width="45.7109375" style="25" customWidth="1"/>
    <col min="771" max="771" width="13.5703125" style="25" customWidth="1"/>
    <col min="772" max="772" width="13.42578125" style="25" customWidth="1"/>
    <col min="773" max="773" width="20.85546875" style="25" customWidth="1"/>
    <col min="774" max="775" width="16.140625" style="25" customWidth="1"/>
    <col min="776" max="776" width="35.7109375" style="25" customWidth="1"/>
    <col min="777" max="777" width="15.28515625" style="25" customWidth="1"/>
    <col min="778" max="778" width="34.5703125" style="25" customWidth="1"/>
    <col min="779" max="1024" width="9.140625" style="25"/>
    <col min="1025" max="1025" width="8.7109375" style="25" customWidth="1"/>
    <col min="1026" max="1026" width="45.7109375" style="25" customWidth="1"/>
    <col min="1027" max="1027" width="13.5703125" style="25" customWidth="1"/>
    <col min="1028" max="1028" width="13.42578125" style="25" customWidth="1"/>
    <col min="1029" max="1029" width="20.85546875" style="25" customWidth="1"/>
    <col min="1030" max="1031" width="16.140625" style="25" customWidth="1"/>
    <col min="1032" max="1032" width="35.7109375" style="25" customWidth="1"/>
    <col min="1033" max="1033" width="15.28515625" style="25" customWidth="1"/>
    <col min="1034" max="1034" width="34.5703125" style="25" customWidth="1"/>
    <col min="1035" max="1280" width="9.140625" style="25"/>
    <col min="1281" max="1281" width="8.7109375" style="25" customWidth="1"/>
    <col min="1282" max="1282" width="45.7109375" style="25" customWidth="1"/>
    <col min="1283" max="1283" width="13.5703125" style="25" customWidth="1"/>
    <col min="1284" max="1284" width="13.42578125" style="25" customWidth="1"/>
    <col min="1285" max="1285" width="20.85546875" style="25" customWidth="1"/>
    <col min="1286" max="1287" width="16.140625" style="25" customWidth="1"/>
    <col min="1288" max="1288" width="35.7109375" style="25" customWidth="1"/>
    <col min="1289" max="1289" width="15.28515625" style="25" customWidth="1"/>
    <col min="1290" max="1290" width="34.5703125" style="25" customWidth="1"/>
    <col min="1291" max="1536" width="9.140625" style="25"/>
    <col min="1537" max="1537" width="8.7109375" style="25" customWidth="1"/>
    <col min="1538" max="1538" width="45.7109375" style="25" customWidth="1"/>
    <col min="1539" max="1539" width="13.5703125" style="25" customWidth="1"/>
    <col min="1540" max="1540" width="13.42578125" style="25" customWidth="1"/>
    <col min="1541" max="1541" width="20.85546875" style="25" customWidth="1"/>
    <col min="1542" max="1543" width="16.140625" style="25" customWidth="1"/>
    <col min="1544" max="1544" width="35.7109375" style="25" customWidth="1"/>
    <col min="1545" max="1545" width="15.28515625" style="25" customWidth="1"/>
    <col min="1546" max="1546" width="34.5703125" style="25" customWidth="1"/>
    <col min="1547" max="1792" width="9.140625" style="25"/>
    <col min="1793" max="1793" width="8.7109375" style="25" customWidth="1"/>
    <col min="1794" max="1794" width="45.7109375" style="25" customWidth="1"/>
    <col min="1795" max="1795" width="13.5703125" style="25" customWidth="1"/>
    <col min="1796" max="1796" width="13.42578125" style="25" customWidth="1"/>
    <col min="1797" max="1797" width="20.85546875" style="25" customWidth="1"/>
    <col min="1798" max="1799" width="16.140625" style="25" customWidth="1"/>
    <col min="1800" max="1800" width="35.7109375" style="25" customWidth="1"/>
    <col min="1801" max="1801" width="15.28515625" style="25" customWidth="1"/>
    <col min="1802" max="1802" width="34.5703125" style="25" customWidth="1"/>
    <col min="1803" max="2048" width="9.140625" style="25"/>
    <col min="2049" max="2049" width="8.7109375" style="25" customWidth="1"/>
    <col min="2050" max="2050" width="45.7109375" style="25" customWidth="1"/>
    <col min="2051" max="2051" width="13.5703125" style="25" customWidth="1"/>
    <col min="2052" max="2052" width="13.42578125" style="25" customWidth="1"/>
    <col min="2053" max="2053" width="20.85546875" style="25" customWidth="1"/>
    <col min="2054" max="2055" width="16.140625" style="25" customWidth="1"/>
    <col min="2056" max="2056" width="35.7109375" style="25" customWidth="1"/>
    <col min="2057" max="2057" width="15.28515625" style="25" customWidth="1"/>
    <col min="2058" max="2058" width="34.5703125" style="25" customWidth="1"/>
    <col min="2059" max="2304" width="9.140625" style="25"/>
    <col min="2305" max="2305" width="8.7109375" style="25" customWidth="1"/>
    <col min="2306" max="2306" width="45.7109375" style="25" customWidth="1"/>
    <col min="2307" max="2307" width="13.5703125" style="25" customWidth="1"/>
    <col min="2308" max="2308" width="13.42578125" style="25" customWidth="1"/>
    <col min="2309" max="2309" width="20.85546875" style="25" customWidth="1"/>
    <col min="2310" max="2311" width="16.140625" style="25" customWidth="1"/>
    <col min="2312" max="2312" width="35.7109375" style="25" customWidth="1"/>
    <col min="2313" max="2313" width="15.28515625" style="25" customWidth="1"/>
    <col min="2314" max="2314" width="34.5703125" style="25" customWidth="1"/>
    <col min="2315" max="2560" width="9.140625" style="25"/>
    <col min="2561" max="2561" width="8.7109375" style="25" customWidth="1"/>
    <col min="2562" max="2562" width="45.7109375" style="25" customWidth="1"/>
    <col min="2563" max="2563" width="13.5703125" style="25" customWidth="1"/>
    <col min="2564" max="2564" width="13.42578125" style="25" customWidth="1"/>
    <col min="2565" max="2565" width="20.85546875" style="25" customWidth="1"/>
    <col min="2566" max="2567" width="16.140625" style="25" customWidth="1"/>
    <col min="2568" max="2568" width="35.7109375" style="25" customWidth="1"/>
    <col min="2569" max="2569" width="15.28515625" style="25" customWidth="1"/>
    <col min="2570" max="2570" width="34.5703125" style="25" customWidth="1"/>
    <col min="2571" max="2816" width="9.140625" style="25"/>
    <col min="2817" max="2817" width="8.7109375" style="25" customWidth="1"/>
    <col min="2818" max="2818" width="45.7109375" style="25" customWidth="1"/>
    <col min="2819" max="2819" width="13.5703125" style="25" customWidth="1"/>
    <col min="2820" max="2820" width="13.42578125" style="25" customWidth="1"/>
    <col min="2821" max="2821" width="20.85546875" style="25" customWidth="1"/>
    <col min="2822" max="2823" width="16.140625" style="25" customWidth="1"/>
    <col min="2824" max="2824" width="35.7109375" style="25" customWidth="1"/>
    <col min="2825" max="2825" width="15.28515625" style="25" customWidth="1"/>
    <col min="2826" max="2826" width="34.5703125" style="25" customWidth="1"/>
    <col min="2827" max="3072" width="9.140625" style="25"/>
    <col min="3073" max="3073" width="8.7109375" style="25" customWidth="1"/>
    <col min="3074" max="3074" width="45.7109375" style="25" customWidth="1"/>
    <col min="3075" max="3075" width="13.5703125" style="25" customWidth="1"/>
    <col min="3076" max="3076" width="13.42578125" style="25" customWidth="1"/>
    <col min="3077" max="3077" width="20.85546875" style="25" customWidth="1"/>
    <col min="3078" max="3079" width="16.140625" style="25" customWidth="1"/>
    <col min="3080" max="3080" width="35.7109375" style="25" customWidth="1"/>
    <col min="3081" max="3081" width="15.28515625" style="25" customWidth="1"/>
    <col min="3082" max="3082" width="34.5703125" style="25" customWidth="1"/>
    <col min="3083" max="3328" width="9.140625" style="25"/>
    <col min="3329" max="3329" width="8.7109375" style="25" customWidth="1"/>
    <col min="3330" max="3330" width="45.7109375" style="25" customWidth="1"/>
    <col min="3331" max="3331" width="13.5703125" style="25" customWidth="1"/>
    <col min="3332" max="3332" width="13.42578125" style="25" customWidth="1"/>
    <col min="3333" max="3333" width="20.85546875" style="25" customWidth="1"/>
    <col min="3334" max="3335" width="16.140625" style="25" customWidth="1"/>
    <col min="3336" max="3336" width="35.7109375" style="25" customWidth="1"/>
    <col min="3337" max="3337" width="15.28515625" style="25" customWidth="1"/>
    <col min="3338" max="3338" width="34.5703125" style="25" customWidth="1"/>
    <col min="3339" max="3584" width="9.140625" style="25"/>
    <col min="3585" max="3585" width="8.7109375" style="25" customWidth="1"/>
    <col min="3586" max="3586" width="45.7109375" style="25" customWidth="1"/>
    <col min="3587" max="3587" width="13.5703125" style="25" customWidth="1"/>
    <col min="3588" max="3588" width="13.42578125" style="25" customWidth="1"/>
    <col min="3589" max="3589" width="20.85546875" style="25" customWidth="1"/>
    <col min="3590" max="3591" width="16.140625" style="25" customWidth="1"/>
    <col min="3592" max="3592" width="35.7109375" style="25" customWidth="1"/>
    <col min="3593" max="3593" width="15.28515625" style="25" customWidth="1"/>
    <col min="3594" max="3594" width="34.5703125" style="25" customWidth="1"/>
    <col min="3595" max="3840" width="9.140625" style="25"/>
    <col min="3841" max="3841" width="8.7109375" style="25" customWidth="1"/>
    <col min="3842" max="3842" width="45.7109375" style="25" customWidth="1"/>
    <col min="3843" max="3843" width="13.5703125" style="25" customWidth="1"/>
    <col min="3844" max="3844" width="13.42578125" style="25" customWidth="1"/>
    <col min="3845" max="3845" width="20.85546875" style="25" customWidth="1"/>
    <col min="3846" max="3847" width="16.140625" style="25" customWidth="1"/>
    <col min="3848" max="3848" width="35.7109375" style="25" customWidth="1"/>
    <col min="3849" max="3849" width="15.28515625" style="25" customWidth="1"/>
    <col min="3850" max="3850" width="34.5703125" style="25" customWidth="1"/>
    <col min="3851" max="4096" width="9.140625" style="25"/>
    <col min="4097" max="4097" width="8.7109375" style="25" customWidth="1"/>
    <col min="4098" max="4098" width="45.7109375" style="25" customWidth="1"/>
    <col min="4099" max="4099" width="13.5703125" style="25" customWidth="1"/>
    <col min="4100" max="4100" width="13.42578125" style="25" customWidth="1"/>
    <col min="4101" max="4101" width="20.85546875" style="25" customWidth="1"/>
    <col min="4102" max="4103" width="16.140625" style="25" customWidth="1"/>
    <col min="4104" max="4104" width="35.7109375" style="25" customWidth="1"/>
    <col min="4105" max="4105" width="15.28515625" style="25" customWidth="1"/>
    <col min="4106" max="4106" width="34.5703125" style="25" customWidth="1"/>
    <col min="4107" max="4352" width="9.140625" style="25"/>
    <col min="4353" max="4353" width="8.7109375" style="25" customWidth="1"/>
    <col min="4354" max="4354" width="45.7109375" style="25" customWidth="1"/>
    <col min="4355" max="4355" width="13.5703125" style="25" customWidth="1"/>
    <col min="4356" max="4356" width="13.42578125" style="25" customWidth="1"/>
    <col min="4357" max="4357" width="20.85546875" style="25" customWidth="1"/>
    <col min="4358" max="4359" width="16.140625" style="25" customWidth="1"/>
    <col min="4360" max="4360" width="35.7109375" style="25" customWidth="1"/>
    <col min="4361" max="4361" width="15.28515625" style="25" customWidth="1"/>
    <col min="4362" max="4362" width="34.5703125" style="25" customWidth="1"/>
    <col min="4363" max="4608" width="9.140625" style="25"/>
    <col min="4609" max="4609" width="8.7109375" style="25" customWidth="1"/>
    <col min="4610" max="4610" width="45.7109375" style="25" customWidth="1"/>
    <col min="4611" max="4611" width="13.5703125" style="25" customWidth="1"/>
    <col min="4612" max="4612" width="13.42578125" style="25" customWidth="1"/>
    <col min="4613" max="4613" width="20.85546875" style="25" customWidth="1"/>
    <col min="4614" max="4615" width="16.140625" style="25" customWidth="1"/>
    <col min="4616" max="4616" width="35.7109375" style="25" customWidth="1"/>
    <col min="4617" max="4617" width="15.28515625" style="25" customWidth="1"/>
    <col min="4618" max="4618" width="34.5703125" style="25" customWidth="1"/>
    <col min="4619" max="4864" width="9.140625" style="25"/>
    <col min="4865" max="4865" width="8.7109375" style="25" customWidth="1"/>
    <col min="4866" max="4866" width="45.7109375" style="25" customWidth="1"/>
    <col min="4867" max="4867" width="13.5703125" style="25" customWidth="1"/>
    <col min="4868" max="4868" width="13.42578125" style="25" customWidth="1"/>
    <col min="4869" max="4869" width="20.85546875" style="25" customWidth="1"/>
    <col min="4870" max="4871" width="16.140625" style="25" customWidth="1"/>
    <col min="4872" max="4872" width="35.7109375" style="25" customWidth="1"/>
    <col min="4873" max="4873" width="15.28515625" style="25" customWidth="1"/>
    <col min="4874" max="4874" width="34.5703125" style="25" customWidth="1"/>
    <col min="4875" max="5120" width="9.140625" style="25"/>
    <col min="5121" max="5121" width="8.7109375" style="25" customWidth="1"/>
    <col min="5122" max="5122" width="45.7109375" style="25" customWidth="1"/>
    <col min="5123" max="5123" width="13.5703125" style="25" customWidth="1"/>
    <col min="5124" max="5124" width="13.42578125" style="25" customWidth="1"/>
    <col min="5125" max="5125" width="20.85546875" style="25" customWidth="1"/>
    <col min="5126" max="5127" width="16.140625" style="25" customWidth="1"/>
    <col min="5128" max="5128" width="35.7109375" style="25" customWidth="1"/>
    <col min="5129" max="5129" width="15.28515625" style="25" customWidth="1"/>
    <col min="5130" max="5130" width="34.5703125" style="25" customWidth="1"/>
    <col min="5131" max="5376" width="9.140625" style="25"/>
    <col min="5377" max="5377" width="8.7109375" style="25" customWidth="1"/>
    <col min="5378" max="5378" width="45.7109375" style="25" customWidth="1"/>
    <col min="5379" max="5379" width="13.5703125" style="25" customWidth="1"/>
    <col min="5380" max="5380" width="13.42578125" style="25" customWidth="1"/>
    <col min="5381" max="5381" width="20.85546875" style="25" customWidth="1"/>
    <col min="5382" max="5383" width="16.140625" style="25" customWidth="1"/>
    <col min="5384" max="5384" width="35.7109375" style="25" customWidth="1"/>
    <col min="5385" max="5385" width="15.28515625" style="25" customWidth="1"/>
    <col min="5386" max="5386" width="34.5703125" style="25" customWidth="1"/>
    <col min="5387" max="5632" width="9.140625" style="25"/>
    <col min="5633" max="5633" width="8.7109375" style="25" customWidth="1"/>
    <col min="5634" max="5634" width="45.7109375" style="25" customWidth="1"/>
    <col min="5635" max="5635" width="13.5703125" style="25" customWidth="1"/>
    <col min="5636" max="5636" width="13.42578125" style="25" customWidth="1"/>
    <col min="5637" max="5637" width="20.85546875" style="25" customWidth="1"/>
    <col min="5638" max="5639" width="16.140625" style="25" customWidth="1"/>
    <col min="5640" max="5640" width="35.7109375" style="25" customWidth="1"/>
    <col min="5641" max="5641" width="15.28515625" style="25" customWidth="1"/>
    <col min="5642" max="5642" width="34.5703125" style="25" customWidth="1"/>
    <col min="5643" max="5888" width="9.140625" style="25"/>
    <col min="5889" max="5889" width="8.7109375" style="25" customWidth="1"/>
    <col min="5890" max="5890" width="45.7109375" style="25" customWidth="1"/>
    <col min="5891" max="5891" width="13.5703125" style="25" customWidth="1"/>
    <col min="5892" max="5892" width="13.42578125" style="25" customWidth="1"/>
    <col min="5893" max="5893" width="20.85546875" style="25" customWidth="1"/>
    <col min="5894" max="5895" width="16.140625" style="25" customWidth="1"/>
    <col min="5896" max="5896" width="35.7109375" style="25" customWidth="1"/>
    <col min="5897" max="5897" width="15.28515625" style="25" customWidth="1"/>
    <col min="5898" max="5898" width="34.5703125" style="25" customWidth="1"/>
    <col min="5899" max="6144" width="9.140625" style="25"/>
    <col min="6145" max="6145" width="8.7109375" style="25" customWidth="1"/>
    <col min="6146" max="6146" width="45.7109375" style="25" customWidth="1"/>
    <col min="6147" max="6147" width="13.5703125" style="25" customWidth="1"/>
    <col min="6148" max="6148" width="13.42578125" style="25" customWidth="1"/>
    <col min="6149" max="6149" width="20.85546875" style="25" customWidth="1"/>
    <col min="6150" max="6151" width="16.140625" style="25" customWidth="1"/>
    <col min="6152" max="6152" width="35.7109375" style="25" customWidth="1"/>
    <col min="6153" max="6153" width="15.28515625" style="25" customWidth="1"/>
    <col min="6154" max="6154" width="34.5703125" style="25" customWidth="1"/>
    <col min="6155" max="6400" width="9.140625" style="25"/>
    <col min="6401" max="6401" width="8.7109375" style="25" customWidth="1"/>
    <col min="6402" max="6402" width="45.7109375" style="25" customWidth="1"/>
    <col min="6403" max="6403" width="13.5703125" style="25" customWidth="1"/>
    <col min="6404" max="6404" width="13.42578125" style="25" customWidth="1"/>
    <col min="6405" max="6405" width="20.85546875" style="25" customWidth="1"/>
    <col min="6406" max="6407" width="16.140625" style="25" customWidth="1"/>
    <col min="6408" max="6408" width="35.7109375" style="25" customWidth="1"/>
    <col min="6409" max="6409" width="15.28515625" style="25" customWidth="1"/>
    <col min="6410" max="6410" width="34.5703125" style="25" customWidth="1"/>
    <col min="6411" max="6656" width="9.140625" style="25"/>
    <col min="6657" max="6657" width="8.7109375" style="25" customWidth="1"/>
    <col min="6658" max="6658" width="45.7109375" style="25" customWidth="1"/>
    <col min="6659" max="6659" width="13.5703125" style="25" customWidth="1"/>
    <col min="6660" max="6660" width="13.42578125" style="25" customWidth="1"/>
    <col min="6661" max="6661" width="20.85546875" style="25" customWidth="1"/>
    <col min="6662" max="6663" width="16.140625" style="25" customWidth="1"/>
    <col min="6664" max="6664" width="35.7109375" style="25" customWidth="1"/>
    <col min="6665" max="6665" width="15.28515625" style="25" customWidth="1"/>
    <col min="6666" max="6666" width="34.5703125" style="25" customWidth="1"/>
    <col min="6667" max="6912" width="9.140625" style="25"/>
    <col min="6913" max="6913" width="8.7109375" style="25" customWidth="1"/>
    <col min="6914" max="6914" width="45.7109375" style="25" customWidth="1"/>
    <col min="6915" max="6915" width="13.5703125" style="25" customWidth="1"/>
    <col min="6916" max="6916" width="13.42578125" style="25" customWidth="1"/>
    <col min="6917" max="6917" width="20.85546875" style="25" customWidth="1"/>
    <col min="6918" max="6919" width="16.140625" style="25" customWidth="1"/>
    <col min="6920" max="6920" width="35.7109375" style="25" customWidth="1"/>
    <col min="6921" max="6921" width="15.28515625" style="25" customWidth="1"/>
    <col min="6922" max="6922" width="34.5703125" style="25" customWidth="1"/>
    <col min="6923" max="7168" width="9.140625" style="25"/>
    <col min="7169" max="7169" width="8.7109375" style="25" customWidth="1"/>
    <col min="7170" max="7170" width="45.7109375" style="25" customWidth="1"/>
    <col min="7171" max="7171" width="13.5703125" style="25" customWidth="1"/>
    <col min="7172" max="7172" width="13.42578125" style="25" customWidth="1"/>
    <col min="7173" max="7173" width="20.85546875" style="25" customWidth="1"/>
    <col min="7174" max="7175" width="16.140625" style="25" customWidth="1"/>
    <col min="7176" max="7176" width="35.7109375" style="25" customWidth="1"/>
    <col min="7177" max="7177" width="15.28515625" style="25" customWidth="1"/>
    <col min="7178" max="7178" width="34.5703125" style="25" customWidth="1"/>
    <col min="7179" max="7424" width="9.140625" style="25"/>
    <col min="7425" max="7425" width="8.7109375" style="25" customWidth="1"/>
    <col min="7426" max="7426" width="45.7109375" style="25" customWidth="1"/>
    <col min="7427" max="7427" width="13.5703125" style="25" customWidth="1"/>
    <col min="7428" max="7428" width="13.42578125" style="25" customWidth="1"/>
    <col min="7429" max="7429" width="20.85546875" style="25" customWidth="1"/>
    <col min="7430" max="7431" width="16.140625" style="25" customWidth="1"/>
    <col min="7432" max="7432" width="35.7109375" style="25" customWidth="1"/>
    <col min="7433" max="7433" width="15.28515625" style="25" customWidth="1"/>
    <col min="7434" max="7434" width="34.5703125" style="25" customWidth="1"/>
    <col min="7435" max="7680" width="9.140625" style="25"/>
    <col min="7681" max="7681" width="8.7109375" style="25" customWidth="1"/>
    <col min="7682" max="7682" width="45.7109375" style="25" customWidth="1"/>
    <col min="7683" max="7683" width="13.5703125" style="25" customWidth="1"/>
    <col min="7684" max="7684" width="13.42578125" style="25" customWidth="1"/>
    <col min="7685" max="7685" width="20.85546875" style="25" customWidth="1"/>
    <col min="7686" max="7687" width="16.140625" style="25" customWidth="1"/>
    <col min="7688" max="7688" width="35.7109375" style="25" customWidth="1"/>
    <col min="7689" max="7689" width="15.28515625" style="25" customWidth="1"/>
    <col min="7690" max="7690" width="34.5703125" style="25" customWidth="1"/>
    <col min="7691" max="7936" width="9.140625" style="25"/>
    <col min="7937" max="7937" width="8.7109375" style="25" customWidth="1"/>
    <col min="7938" max="7938" width="45.7109375" style="25" customWidth="1"/>
    <col min="7939" max="7939" width="13.5703125" style="25" customWidth="1"/>
    <col min="7940" max="7940" width="13.42578125" style="25" customWidth="1"/>
    <col min="7941" max="7941" width="20.85546875" style="25" customWidth="1"/>
    <col min="7942" max="7943" width="16.140625" style="25" customWidth="1"/>
    <col min="7944" max="7944" width="35.7109375" style="25" customWidth="1"/>
    <col min="7945" max="7945" width="15.28515625" style="25" customWidth="1"/>
    <col min="7946" max="7946" width="34.5703125" style="25" customWidth="1"/>
    <col min="7947" max="8192" width="9.140625" style="25"/>
    <col min="8193" max="8193" width="8.7109375" style="25" customWidth="1"/>
    <col min="8194" max="8194" width="45.7109375" style="25" customWidth="1"/>
    <col min="8195" max="8195" width="13.5703125" style="25" customWidth="1"/>
    <col min="8196" max="8196" width="13.42578125" style="25" customWidth="1"/>
    <col min="8197" max="8197" width="20.85546875" style="25" customWidth="1"/>
    <col min="8198" max="8199" width="16.140625" style="25" customWidth="1"/>
    <col min="8200" max="8200" width="35.7109375" style="25" customWidth="1"/>
    <col min="8201" max="8201" width="15.28515625" style="25" customWidth="1"/>
    <col min="8202" max="8202" width="34.5703125" style="25" customWidth="1"/>
    <col min="8203" max="8448" width="9.140625" style="25"/>
    <col min="8449" max="8449" width="8.7109375" style="25" customWidth="1"/>
    <col min="8450" max="8450" width="45.7109375" style="25" customWidth="1"/>
    <col min="8451" max="8451" width="13.5703125" style="25" customWidth="1"/>
    <col min="8452" max="8452" width="13.42578125" style="25" customWidth="1"/>
    <col min="8453" max="8453" width="20.85546875" style="25" customWidth="1"/>
    <col min="8454" max="8455" width="16.140625" style="25" customWidth="1"/>
    <col min="8456" max="8456" width="35.7109375" style="25" customWidth="1"/>
    <col min="8457" max="8457" width="15.28515625" style="25" customWidth="1"/>
    <col min="8458" max="8458" width="34.5703125" style="25" customWidth="1"/>
    <col min="8459" max="8704" width="9.140625" style="25"/>
    <col min="8705" max="8705" width="8.7109375" style="25" customWidth="1"/>
    <col min="8706" max="8706" width="45.7109375" style="25" customWidth="1"/>
    <col min="8707" max="8707" width="13.5703125" style="25" customWidth="1"/>
    <col min="8708" max="8708" width="13.42578125" style="25" customWidth="1"/>
    <col min="8709" max="8709" width="20.85546875" style="25" customWidth="1"/>
    <col min="8710" max="8711" width="16.140625" style="25" customWidth="1"/>
    <col min="8712" max="8712" width="35.7109375" style="25" customWidth="1"/>
    <col min="8713" max="8713" width="15.28515625" style="25" customWidth="1"/>
    <col min="8714" max="8714" width="34.5703125" style="25" customWidth="1"/>
    <col min="8715" max="8960" width="9.140625" style="25"/>
    <col min="8961" max="8961" width="8.7109375" style="25" customWidth="1"/>
    <col min="8962" max="8962" width="45.7109375" style="25" customWidth="1"/>
    <col min="8963" max="8963" width="13.5703125" style="25" customWidth="1"/>
    <col min="8964" max="8964" width="13.42578125" style="25" customWidth="1"/>
    <col min="8965" max="8965" width="20.85546875" style="25" customWidth="1"/>
    <col min="8966" max="8967" width="16.140625" style="25" customWidth="1"/>
    <col min="8968" max="8968" width="35.7109375" style="25" customWidth="1"/>
    <col min="8969" max="8969" width="15.28515625" style="25" customWidth="1"/>
    <col min="8970" max="8970" width="34.5703125" style="25" customWidth="1"/>
    <col min="8971" max="9216" width="9.140625" style="25"/>
    <col min="9217" max="9217" width="8.7109375" style="25" customWidth="1"/>
    <col min="9218" max="9218" width="45.7109375" style="25" customWidth="1"/>
    <col min="9219" max="9219" width="13.5703125" style="25" customWidth="1"/>
    <col min="9220" max="9220" width="13.42578125" style="25" customWidth="1"/>
    <col min="9221" max="9221" width="20.85546875" style="25" customWidth="1"/>
    <col min="9222" max="9223" width="16.140625" style="25" customWidth="1"/>
    <col min="9224" max="9224" width="35.7109375" style="25" customWidth="1"/>
    <col min="9225" max="9225" width="15.28515625" style="25" customWidth="1"/>
    <col min="9226" max="9226" width="34.5703125" style="25" customWidth="1"/>
    <col min="9227" max="9472" width="9.140625" style="25"/>
    <col min="9473" max="9473" width="8.7109375" style="25" customWidth="1"/>
    <col min="9474" max="9474" width="45.7109375" style="25" customWidth="1"/>
    <col min="9475" max="9475" width="13.5703125" style="25" customWidth="1"/>
    <col min="9476" max="9476" width="13.42578125" style="25" customWidth="1"/>
    <col min="9477" max="9477" width="20.85546875" style="25" customWidth="1"/>
    <col min="9478" max="9479" width="16.140625" style="25" customWidth="1"/>
    <col min="9480" max="9480" width="35.7109375" style="25" customWidth="1"/>
    <col min="9481" max="9481" width="15.28515625" style="25" customWidth="1"/>
    <col min="9482" max="9482" width="34.5703125" style="25" customWidth="1"/>
    <col min="9483" max="9728" width="9.140625" style="25"/>
    <col min="9729" max="9729" width="8.7109375" style="25" customWidth="1"/>
    <col min="9730" max="9730" width="45.7109375" style="25" customWidth="1"/>
    <col min="9731" max="9731" width="13.5703125" style="25" customWidth="1"/>
    <col min="9732" max="9732" width="13.42578125" style="25" customWidth="1"/>
    <col min="9733" max="9733" width="20.85546875" style="25" customWidth="1"/>
    <col min="9734" max="9735" width="16.140625" style="25" customWidth="1"/>
    <col min="9736" max="9736" width="35.7109375" style="25" customWidth="1"/>
    <col min="9737" max="9737" width="15.28515625" style="25" customWidth="1"/>
    <col min="9738" max="9738" width="34.5703125" style="25" customWidth="1"/>
    <col min="9739" max="9984" width="9.140625" style="25"/>
    <col min="9985" max="9985" width="8.7109375" style="25" customWidth="1"/>
    <col min="9986" max="9986" width="45.7109375" style="25" customWidth="1"/>
    <col min="9987" max="9987" width="13.5703125" style="25" customWidth="1"/>
    <col min="9988" max="9988" width="13.42578125" style="25" customWidth="1"/>
    <col min="9989" max="9989" width="20.85546875" style="25" customWidth="1"/>
    <col min="9990" max="9991" width="16.140625" style="25" customWidth="1"/>
    <col min="9992" max="9992" width="35.7109375" style="25" customWidth="1"/>
    <col min="9993" max="9993" width="15.28515625" style="25" customWidth="1"/>
    <col min="9994" max="9994" width="34.5703125" style="25" customWidth="1"/>
    <col min="9995" max="10240" width="9.140625" style="25"/>
    <col min="10241" max="10241" width="8.7109375" style="25" customWidth="1"/>
    <col min="10242" max="10242" width="45.7109375" style="25" customWidth="1"/>
    <col min="10243" max="10243" width="13.5703125" style="25" customWidth="1"/>
    <col min="10244" max="10244" width="13.42578125" style="25" customWidth="1"/>
    <col min="10245" max="10245" width="20.85546875" style="25" customWidth="1"/>
    <col min="10246" max="10247" width="16.140625" style="25" customWidth="1"/>
    <col min="10248" max="10248" width="35.7109375" style="25" customWidth="1"/>
    <col min="10249" max="10249" width="15.28515625" style="25" customWidth="1"/>
    <col min="10250" max="10250" width="34.5703125" style="25" customWidth="1"/>
    <col min="10251" max="10496" width="9.140625" style="25"/>
    <col min="10497" max="10497" width="8.7109375" style="25" customWidth="1"/>
    <col min="10498" max="10498" width="45.7109375" style="25" customWidth="1"/>
    <col min="10499" max="10499" width="13.5703125" style="25" customWidth="1"/>
    <col min="10500" max="10500" width="13.42578125" style="25" customWidth="1"/>
    <col min="10501" max="10501" width="20.85546875" style="25" customWidth="1"/>
    <col min="10502" max="10503" width="16.140625" style="25" customWidth="1"/>
    <col min="10504" max="10504" width="35.7109375" style="25" customWidth="1"/>
    <col min="10505" max="10505" width="15.28515625" style="25" customWidth="1"/>
    <col min="10506" max="10506" width="34.5703125" style="25" customWidth="1"/>
    <col min="10507" max="10752" width="9.140625" style="25"/>
    <col min="10753" max="10753" width="8.7109375" style="25" customWidth="1"/>
    <col min="10754" max="10754" width="45.7109375" style="25" customWidth="1"/>
    <col min="10755" max="10755" width="13.5703125" style="25" customWidth="1"/>
    <col min="10756" max="10756" width="13.42578125" style="25" customWidth="1"/>
    <col min="10757" max="10757" width="20.85546875" style="25" customWidth="1"/>
    <col min="10758" max="10759" width="16.140625" style="25" customWidth="1"/>
    <col min="10760" max="10760" width="35.7109375" style="25" customWidth="1"/>
    <col min="10761" max="10761" width="15.28515625" style="25" customWidth="1"/>
    <col min="10762" max="10762" width="34.5703125" style="25" customWidth="1"/>
    <col min="10763" max="11008" width="9.140625" style="25"/>
    <col min="11009" max="11009" width="8.7109375" style="25" customWidth="1"/>
    <col min="11010" max="11010" width="45.7109375" style="25" customWidth="1"/>
    <col min="11011" max="11011" width="13.5703125" style="25" customWidth="1"/>
    <col min="11012" max="11012" width="13.42578125" style="25" customWidth="1"/>
    <col min="11013" max="11013" width="20.85546875" style="25" customWidth="1"/>
    <col min="11014" max="11015" width="16.140625" style="25" customWidth="1"/>
    <col min="11016" max="11016" width="35.7109375" style="25" customWidth="1"/>
    <col min="11017" max="11017" width="15.28515625" style="25" customWidth="1"/>
    <col min="11018" max="11018" width="34.5703125" style="25" customWidth="1"/>
    <col min="11019" max="11264" width="9.140625" style="25"/>
    <col min="11265" max="11265" width="8.7109375" style="25" customWidth="1"/>
    <col min="11266" max="11266" width="45.7109375" style="25" customWidth="1"/>
    <col min="11267" max="11267" width="13.5703125" style="25" customWidth="1"/>
    <col min="11268" max="11268" width="13.42578125" style="25" customWidth="1"/>
    <col min="11269" max="11269" width="20.85546875" style="25" customWidth="1"/>
    <col min="11270" max="11271" width="16.140625" style="25" customWidth="1"/>
    <col min="11272" max="11272" width="35.7109375" style="25" customWidth="1"/>
    <col min="11273" max="11273" width="15.28515625" style="25" customWidth="1"/>
    <col min="11274" max="11274" width="34.5703125" style="25" customWidth="1"/>
    <col min="11275" max="11520" width="9.140625" style="25"/>
    <col min="11521" max="11521" width="8.7109375" style="25" customWidth="1"/>
    <col min="11522" max="11522" width="45.7109375" style="25" customWidth="1"/>
    <col min="11523" max="11523" width="13.5703125" style="25" customWidth="1"/>
    <col min="11524" max="11524" width="13.42578125" style="25" customWidth="1"/>
    <col min="11525" max="11525" width="20.85546875" style="25" customWidth="1"/>
    <col min="11526" max="11527" width="16.140625" style="25" customWidth="1"/>
    <col min="11528" max="11528" width="35.7109375" style="25" customWidth="1"/>
    <col min="11529" max="11529" width="15.28515625" style="25" customWidth="1"/>
    <col min="11530" max="11530" width="34.5703125" style="25" customWidth="1"/>
    <col min="11531" max="11776" width="9.140625" style="25"/>
    <col min="11777" max="11777" width="8.7109375" style="25" customWidth="1"/>
    <col min="11778" max="11778" width="45.7109375" style="25" customWidth="1"/>
    <col min="11779" max="11779" width="13.5703125" style="25" customWidth="1"/>
    <col min="11780" max="11780" width="13.42578125" style="25" customWidth="1"/>
    <col min="11781" max="11781" width="20.85546875" style="25" customWidth="1"/>
    <col min="11782" max="11783" width="16.140625" style="25" customWidth="1"/>
    <col min="11784" max="11784" width="35.7109375" style="25" customWidth="1"/>
    <col min="11785" max="11785" width="15.28515625" style="25" customWidth="1"/>
    <col min="11786" max="11786" width="34.5703125" style="25" customWidth="1"/>
    <col min="11787" max="12032" width="9.140625" style="25"/>
    <col min="12033" max="12033" width="8.7109375" style="25" customWidth="1"/>
    <col min="12034" max="12034" width="45.7109375" style="25" customWidth="1"/>
    <col min="12035" max="12035" width="13.5703125" style="25" customWidth="1"/>
    <col min="12036" max="12036" width="13.42578125" style="25" customWidth="1"/>
    <col min="12037" max="12037" width="20.85546875" style="25" customWidth="1"/>
    <col min="12038" max="12039" width="16.140625" style="25" customWidth="1"/>
    <col min="12040" max="12040" width="35.7109375" style="25" customWidth="1"/>
    <col min="12041" max="12041" width="15.28515625" style="25" customWidth="1"/>
    <col min="12042" max="12042" width="34.5703125" style="25" customWidth="1"/>
    <col min="12043" max="12288" width="9.140625" style="25"/>
    <col min="12289" max="12289" width="8.7109375" style="25" customWidth="1"/>
    <col min="12290" max="12290" width="45.7109375" style="25" customWidth="1"/>
    <col min="12291" max="12291" width="13.5703125" style="25" customWidth="1"/>
    <col min="12292" max="12292" width="13.42578125" style="25" customWidth="1"/>
    <col min="12293" max="12293" width="20.85546875" style="25" customWidth="1"/>
    <col min="12294" max="12295" width="16.140625" style="25" customWidth="1"/>
    <col min="12296" max="12296" width="35.7109375" style="25" customWidth="1"/>
    <col min="12297" max="12297" width="15.28515625" style="25" customWidth="1"/>
    <col min="12298" max="12298" width="34.5703125" style="25" customWidth="1"/>
    <col min="12299" max="12544" width="9.140625" style="25"/>
    <col min="12545" max="12545" width="8.7109375" style="25" customWidth="1"/>
    <col min="12546" max="12546" width="45.7109375" style="25" customWidth="1"/>
    <col min="12547" max="12547" width="13.5703125" style="25" customWidth="1"/>
    <col min="12548" max="12548" width="13.42578125" style="25" customWidth="1"/>
    <col min="12549" max="12549" width="20.85546875" style="25" customWidth="1"/>
    <col min="12550" max="12551" width="16.140625" style="25" customWidth="1"/>
    <col min="12552" max="12552" width="35.7109375" style="25" customWidth="1"/>
    <col min="12553" max="12553" width="15.28515625" style="25" customWidth="1"/>
    <col min="12554" max="12554" width="34.5703125" style="25" customWidth="1"/>
    <col min="12555" max="12800" width="9.140625" style="25"/>
    <col min="12801" max="12801" width="8.7109375" style="25" customWidth="1"/>
    <col min="12802" max="12802" width="45.7109375" style="25" customWidth="1"/>
    <col min="12803" max="12803" width="13.5703125" style="25" customWidth="1"/>
    <col min="12804" max="12804" width="13.42578125" style="25" customWidth="1"/>
    <col min="12805" max="12805" width="20.85546875" style="25" customWidth="1"/>
    <col min="12806" max="12807" width="16.140625" style="25" customWidth="1"/>
    <col min="12808" max="12808" width="35.7109375" style="25" customWidth="1"/>
    <col min="12809" max="12809" width="15.28515625" style="25" customWidth="1"/>
    <col min="12810" max="12810" width="34.5703125" style="25" customWidth="1"/>
    <col min="12811" max="13056" width="9.140625" style="25"/>
    <col min="13057" max="13057" width="8.7109375" style="25" customWidth="1"/>
    <col min="13058" max="13058" width="45.7109375" style="25" customWidth="1"/>
    <col min="13059" max="13059" width="13.5703125" style="25" customWidth="1"/>
    <col min="13060" max="13060" width="13.42578125" style="25" customWidth="1"/>
    <col min="13061" max="13061" width="20.85546875" style="25" customWidth="1"/>
    <col min="13062" max="13063" width="16.140625" style="25" customWidth="1"/>
    <col min="13064" max="13064" width="35.7109375" style="25" customWidth="1"/>
    <col min="13065" max="13065" width="15.28515625" style="25" customWidth="1"/>
    <col min="13066" max="13066" width="34.5703125" style="25" customWidth="1"/>
    <col min="13067" max="13312" width="9.140625" style="25"/>
    <col min="13313" max="13313" width="8.7109375" style="25" customWidth="1"/>
    <col min="13314" max="13314" width="45.7109375" style="25" customWidth="1"/>
    <col min="13315" max="13315" width="13.5703125" style="25" customWidth="1"/>
    <col min="13316" max="13316" width="13.42578125" style="25" customWidth="1"/>
    <col min="13317" max="13317" width="20.85546875" style="25" customWidth="1"/>
    <col min="13318" max="13319" width="16.140625" style="25" customWidth="1"/>
    <col min="13320" max="13320" width="35.7109375" style="25" customWidth="1"/>
    <col min="13321" max="13321" width="15.28515625" style="25" customWidth="1"/>
    <col min="13322" max="13322" width="34.5703125" style="25" customWidth="1"/>
    <col min="13323" max="13568" width="9.140625" style="25"/>
    <col min="13569" max="13569" width="8.7109375" style="25" customWidth="1"/>
    <col min="13570" max="13570" width="45.7109375" style="25" customWidth="1"/>
    <col min="13571" max="13571" width="13.5703125" style="25" customWidth="1"/>
    <col min="13572" max="13572" width="13.42578125" style="25" customWidth="1"/>
    <col min="13573" max="13573" width="20.85546875" style="25" customWidth="1"/>
    <col min="13574" max="13575" width="16.140625" style="25" customWidth="1"/>
    <col min="13576" max="13576" width="35.7109375" style="25" customWidth="1"/>
    <col min="13577" max="13577" width="15.28515625" style="25" customWidth="1"/>
    <col min="13578" max="13578" width="34.5703125" style="25" customWidth="1"/>
    <col min="13579" max="13824" width="9.140625" style="25"/>
    <col min="13825" max="13825" width="8.7109375" style="25" customWidth="1"/>
    <col min="13826" max="13826" width="45.7109375" style="25" customWidth="1"/>
    <col min="13827" max="13827" width="13.5703125" style="25" customWidth="1"/>
    <col min="13828" max="13828" width="13.42578125" style="25" customWidth="1"/>
    <col min="13829" max="13829" width="20.85546875" style="25" customWidth="1"/>
    <col min="13830" max="13831" width="16.140625" style="25" customWidth="1"/>
    <col min="13832" max="13832" width="35.7109375" style="25" customWidth="1"/>
    <col min="13833" max="13833" width="15.28515625" style="25" customWidth="1"/>
    <col min="13834" max="13834" width="34.5703125" style="25" customWidth="1"/>
    <col min="13835" max="14080" width="9.140625" style="25"/>
    <col min="14081" max="14081" width="8.7109375" style="25" customWidth="1"/>
    <col min="14082" max="14082" width="45.7109375" style="25" customWidth="1"/>
    <col min="14083" max="14083" width="13.5703125" style="25" customWidth="1"/>
    <col min="14084" max="14084" width="13.42578125" style="25" customWidth="1"/>
    <col min="14085" max="14085" width="20.85546875" style="25" customWidth="1"/>
    <col min="14086" max="14087" width="16.140625" style="25" customWidth="1"/>
    <col min="14088" max="14088" width="35.7109375" style="25" customWidth="1"/>
    <col min="14089" max="14089" width="15.28515625" style="25" customWidth="1"/>
    <col min="14090" max="14090" width="34.5703125" style="25" customWidth="1"/>
    <col min="14091" max="14336" width="9.140625" style="25"/>
    <col min="14337" max="14337" width="8.7109375" style="25" customWidth="1"/>
    <col min="14338" max="14338" width="45.7109375" style="25" customWidth="1"/>
    <col min="14339" max="14339" width="13.5703125" style="25" customWidth="1"/>
    <col min="14340" max="14340" width="13.42578125" style="25" customWidth="1"/>
    <col min="14341" max="14341" width="20.85546875" style="25" customWidth="1"/>
    <col min="14342" max="14343" width="16.140625" style="25" customWidth="1"/>
    <col min="14344" max="14344" width="35.7109375" style="25" customWidth="1"/>
    <col min="14345" max="14345" width="15.28515625" style="25" customWidth="1"/>
    <col min="14346" max="14346" width="34.5703125" style="25" customWidth="1"/>
    <col min="14347" max="14592" width="9.140625" style="25"/>
    <col min="14593" max="14593" width="8.7109375" style="25" customWidth="1"/>
    <col min="14594" max="14594" width="45.7109375" style="25" customWidth="1"/>
    <col min="14595" max="14595" width="13.5703125" style="25" customWidth="1"/>
    <col min="14596" max="14596" width="13.42578125" style="25" customWidth="1"/>
    <col min="14597" max="14597" width="20.85546875" style="25" customWidth="1"/>
    <col min="14598" max="14599" width="16.140625" style="25" customWidth="1"/>
    <col min="14600" max="14600" width="35.7109375" style="25" customWidth="1"/>
    <col min="14601" max="14601" width="15.28515625" style="25" customWidth="1"/>
    <col min="14602" max="14602" width="34.5703125" style="25" customWidth="1"/>
    <col min="14603" max="14848" width="9.140625" style="25"/>
    <col min="14849" max="14849" width="8.7109375" style="25" customWidth="1"/>
    <col min="14850" max="14850" width="45.7109375" style="25" customWidth="1"/>
    <col min="14851" max="14851" width="13.5703125" style="25" customWidth="1"/>
    <col min="14852" max="14852" width="13.42578125" style="25" customWidth="1"/>
    <col min="14853" max="14853" width="20.85546875" style="25" customWidth="1"/>
    <col min="14854" max="14855" width="16.140625" style="25" customWidth="1"/>
    <col min="14856" max="14856" width="35.7109375" style="25" customWidth="1"/>
    <col min="14857" max="14857" width="15.28515625" style="25" customWidth="1"/>
    <col min="14858" max="14858" width="34.5703125" style="25" customWidth="1"/>
    <col min="14859" max="15104" width="9.140625" style="25"/>
    <col min="15105" max="15105" width="8.7109375" style="25" customWidth="1"/>
    <col min="15106" max="15106" width="45.7109375" style="25" customWidth="1"/>
    <col min="15107" max="15107" width="13.5703125" style="25" customWidth="1"/>
    <col min="15108" max="15108" width="13.42578125" style="25" customWidth="1"/>
    <col min="15109" max="15109" width="20.85546875" style="25" customWidth="1"/>
    <col min="15110" max="15111" width="16.140625" style="25" customWidth="1"/>
    <col min="15112" max="15112" width="35.7109375" style="25" customWidth="1"/>
    <col min="15113" max="15113" width="15.28515625" style="25" customWidth="1"/>
    <col min="15114" max="15114" width="34.5703125" style="25" customWidth="1"/>
    <col min="15115" max="15360" width="9.140625" style="25"/>
    <col min="15361" max="15361" width="8.7109375" style="25" customWidth="1"/>
    <col min="15362" max="15362" width="45.7109375" style="25" customWidth="1"/>
    <col min="15363" max="15363" width="13.5703125" style="25" customWidth="1"/>
    <col min="15364" max="15364" width="13.42578125" style="25" customWidth="1"/>
    <col min="15365" max="15365" width="20.85546875" style="25" customWidth="1"/>
    <col min="15366" max="15367" width="16.140625" style="25" customWidth="1"/>
    <col min="15368" max="15368" width="35.7109375" style="25" customWidth="1"/>
    <col min="15369" max="15369" width="15.28515625" style="25" customWidth="1"/>
    <col min="15370" max="15370" width="34.5703125" style="25" customWidth="1"/>
    <col min="15371" max="15616" width="9.140625" style="25"/>
    <col min="15617" max="15617" width="8.7109375" style="25" customWidth="1"/>
    <col min="15618" max="15618" width="45.7109375" style="25" customWidth="1"/>
    <col min="15619" max="15619" width="13.5703125" style="25" customWidth="1"/>
    <col min="15620" max="15620" width="13.42578125" style="25" customWidth="1"/>
    <col min="15621" max="15621" width="20.85546875" style="25" customWidth="1"/>
    <col min="15622" max="15623" width="16.140625" style="25" customWidth="1"/>
    <col min="15624" max="15624" width="35.7109375" style="25" customWidth="1"/>
    <col min="15625" max="15625" width="15.28515625" style="25" customWidth="1"/>
    <col min="15626" max="15626" width="34.5703125" style="25" customWidth="1"/>
    <col min="15627" max="15872" width="9.140625" style="25"/>
    <col min="15873" max="15873" width="8.7109375" style="25" customWidth="1"/>
    <col min="15874" max="15874" width="45.7109375" style="25" customWidth="1"/>
    <col min="15875" max="15875" width="13.5703125" style="25" customWidth="1"/>
    <col min="15876" max="15876" width="13.42578125" style="25" customWidth="1"/>
    <col min="15877" max="15877" width="20.85546875" style="25" customWidth="1"/>
    <col min="15878" max="15879" width="16.140625" style="25" customWidth="1"/>
    <col min="15880" max="15880" width="35.7109375" style="25" customWidth="1"/>
    <col min="15881" max="15881" width="15.28515625" style="25" customWidth="1"/>
    <col min="15882" max="15882" width="34.5703125" style="25" customWidth="1"/>
    <col min="15883" max="16128" width="9.140625" style="25"/>
    <col min="16129" max="16129" width="8.7109375" style="25" customWidth="1"/>
    <col min="16130" max="16130" width="45.7109375" style="25" customWidth="1"/>
    <col min="16131" max="16131" width="13.5703125" style="25" customWidth="1"/>
    <col min="16132" max="16132" width="13.42578125" style="25" customWidth="1"/>
    <col min="16133" max="16133" width="20.85546875" style="25" customWidth="1"/>
    <col min="16134" max="16135" width="16.140625" style="25" customWidth="1"/>
    <col min="16136" max="16136" width="35.7109375" style="25" customWidth="1"/>
    <col min="16137" max="16137" width="15.28515625" style="25" customWidth="1"/>
    <col min="16138" max="16138" width="34.5703125" style="25" customWidth="1"/>
    <col min="16139" max="16384" width="9.140625" style="25"/>
  </cols>
  <sheetData>
    <row r="1" spans="1:10" ht="18.75" x14ac:dyDescent="0.3">
      <c r="A1" s="207"/>
      <c r="B1" s="97"/>
      <c r="C1" s="97"/>
      <c r="D1" s="97"/>
      <c r="E1" s="97"/>
      <c r="F1" s="97"/>
      <c r="G1" s="97"/>
      <c r="H1" s="3326" t="s">
        <v>261</v>
      </c>
      <c r="I1" s="3326"/>
      <c r="J1" s="3326"/>
    </row>
    <row r="2" spans="1:10" ht="18" customHeight="1" x14ac:dyDescent="0.3">
      <c r="A2" s="207"/>
      <c r="B2" s="97"/>
      <c r="C2" s="97"/>
      <c r="D2" s="97"/>
      <c r="E2" s="97"/>
      <c r="F2" s="97"/>
      <c r="G2" s="97"/>
      <c r="H2" s="3653" t="s">
        <v>262</v>
      </c>
      <c r="I2" s="3653"/>
      <c r="J2" s="3653"/>
    </row>
    <row r="3" spans="1:10" ht="18.75" x14ac:dyDescent="0.3">
      <c r="A3" s="3328" t="s">
        <v>2269</v>
      </c>
      <c r="B3" s="3328"/>
      <c r="C3" s="3328"/>
      <c r="D3" s="3328"/>
      <c r="E3" s="3328"/>
      <c r="F3" s="3328"/>
      <c r="G3" s="3328"/>
      <c r="H3" s="3328"/>
      <c r="I3" s="3328"/>
      <c r="J3" s="3328"/>
    </row>
    <row r="4" spans="1:10" ht="18.75" x14ac:dyDescent="0.3">
      <c r="A4" s="3328" t="s">
        <v>263</v>
      </c>
      <c r="B4" s="3328"/>
      <c r="C4" s="3328"/>
      <c r="D4" s="3328"/>
      <c r="E4" s="3328"/>
      <c r="F4" s="3328"/>
      <c r="G4" s="3328"/>
      <c r="H4" s="3328"/>
      <c r="I4" s="3328"/>
      <c r="J4" s="3328"/>
    </row>
    <row r="5" spans="1:10" ht="18.75" x14ac:dyDescent="0.3">
      <c r="A5" s="3328" t="s">
        <v>398</v>
      </c>
      <c r="B5" s="3328"/>
      <c r="C5" s="3328"/>
      <c r="D5" s="3328"/>
      <c r="E5" s="3328"/>
      <c r="F5" s="3328"/>
      <c r="G5" s="3328"/>
      <c r="H5" s="3328"/>
      <c r="I5" s="3328"/>
      <c r="J5" s="3328"/>
    </row>
    <row r="6" spans="1:10" ht="18.75" x14ac:dyDescent="0.3">
      <c r="A6" s="3328" t="s">
        <v>1634</v>
      </c>
      <c r="B6" s="3328"/>
      <c r="C6" s="3328"/>
      <c r="D6" s="3328"/>
      <c r="E6" s="3328"/>
      <c r="F6" s="3328"/>
      <c r="G6" s="3328"/>
      <c r="H6" s="3328"/>
      <c r="I6" s="3328"/>
      <c r="J6" s="3328"/>
    </row>
    <row r="7" spans="1:10" ht="18.75" hidden="1" x14ac:dyDescent="0.3">
      <c r="A7" s="207" t="s">
        <v>264</v>
      </c>
      <c r="B7" s="97"/>
      <c r="C7" s="97"/>
      <c r="D7" s="97"/>
      <c r="E7" s="97"/>
      <c r="F7" s="97"/>
      <c r="G7" s="97"/>
      <c r="H7" s="208"/>
      <c r="I7" s="97"/>
      <c r="J7" s="208"/>
    </row>
    <row r="8" spans="1:10" ht="18.75" hidden="1" x14ac:dyDescent="0.3">
      <c r="A8" s="207"/>
      <c r="B8" s="97"/>
      <c r="C8" s="97"/>
      <c r="D8" s="97"/>
      <c r="E8" s="97"/>
      <c r="F8" s="97"/>
      <c r="G8" s="97"/>
      <c r="H8" s="208"/>
      <c r="I8" s="97"/>
      <c r="J8" s="208"/>
    </row>
    <row r="9" spans="1:10" ht="18.75" x14ac:dyDescent="0.3">
      <c r="A9" s="207"/>
      <c r="B9" s="97"/>
      <c r="C9" s="97"/>
      <c r="D9" s="97"/>
      <c r="E9" s="97"/>
      <c r="F9" s="97"/>
      <c r="G9" s="97"/>
      <c r="H9" s="208"/>
      <c r="I9" s="97"/>
      <c r="J9" s="208"/>
    </row>
    <row r="10" spans="1:10" ht="52.5" customHeight="1" x14ac:dyDescent="0.25">
      <c r="A10" s="3336" t="s">
        <v>1</v>
      </c>
      <c r="B10" s="3336" t="s">
        <v>265</v>
      </c>
      <c r="C10" s="3336" t="s">
        <v>266</v>
      </c>
      <c r="D10" s="3336"/>
      <c r="E10" s="3336" t="s">
        <v>267</v>
      </c>
      <c r="F10" s="3336" t="s">
        <v>1436</v>
      </c>
      <c r="G10" s="3336"/>
      <c r="H10" s="3338" t="s">
        <v>268</v>
      </c>
      <c r="I10" s="3336" t="s">
        <v>4</v>
      </c>
      <c r="J10" s="3336" t="s">
        <v>269</v>
      </c>
    </row>
    <row r="11" spans="1:10" ht="214.5" customHeight="1" x14ac:dyDescent="0.25">
      <c r="A11" s="3336"/>
      <c r="B11" s="3336"/>
      <c r="C11" s="148" t="s">
        <v>270</v>
      </c>
      <c r="D11" s="148" t="s">
        <v>271</v>
      </c>
      <c r="E11" s="3336"/>
      <c r="F11" s="747" t="s">
        <v>270</v>
      </c>
      <c r="G11" s="148" t="s">
        <v>271</v>
      </c>
      <c r="H11" s="3339"/>
      <c r="I11" s="3336"/>
      <c r="J11" s="3336"/>
    </row>
    <row r="12" spans="1:10" s="27" customFormat="1" ht="21.75" customHeight="1" x14ac:dyDescent="0.25">
      <c r="A12" s="209">
        <v>1</v>
      </c>
      <c r="B12" s="209">
        <v>2</v>
      </c>
      <c r="C12" s="209">
        <v>3</v>
      </c>
      <c r="D12" s="209">
        <v>4</v>
      </c>
      <c r="E12" s="209">
        <v>5</v>
      </c>
      <c r="F12" s="209">
        <v>6</v>
      </c>
      <c r="G12" s="209">
        <v>7</v>
      </c>
      <c r="H12" s="209">
        <v>8</v>
      </c>
      <c r="I12" s="209">
        <v>9</v>
      </c>
      <c r="J12" s="209">
        <v>10</v>
      </c>
    </row>
    <row r="13" spans="1:10" s="27" customFormat="1" ht="17.25" hidden="1" customHeight="1" x14ac:dyDescent="0.25">
      <c r="A13" s="3329" t="s">
        <v>9</v>
      </c>
      <c r="B13" s="3330" t="s">
        <v>766</v>
      </c>
      <c r="C13" s="3337">
        <v>510</v>
      </c>
      <c r="D13" s="3337" t="s">
        <v>249</v>
      </c>
      <c r="E13" s="210" t="s">
        <v>15</v>
      </c>
      <c r="F13" s="211">
        <f>F15+F14</f>
        <v>70000</v>
      </c>
      <c r="G13" s="211">
        <f>G15</f>
        <v>0</v>
      </c>
      <c r="H13" s="3334" t="s">
        <v>767</v>
      </c>
      <c r="I13" s="150">
        <f t="shared" ref="I13:I18" si="0">G13/F13*100</f>
        <v>0</v>
      </c>
      <c r="J13" s="3335" t="s">
        <v>772</v>
      </c>
    </row>
    <row r="14" spans="1:10" s="27" customFormat="1" ht="75" hidden="1" x14ac:dyDescent="0.25">
      <c r="A14" s="3329"/>
      <c r="B14" s="3330"/>
      <c r="C14" s="3337"/>
      <c r="D14" s="3337"/>
      <c r="E14" s="210" t="s">
        <v>16</v>
      </c>
      <c r="F14" s="436">
        <v>66500</v>
      </c>
      <c r="G14" s="211">
        <v>0</v>
      </c>
      <c r="H14" s="3334"/>
      <c r="I14" s="150">
        <v>0</v>
      </c>
      <c r="J14" s="3335"/>
    </row>
    <row r="15" spans="1:10" ht="75" hidden="1" customHeight="1" x14ac:dyDescent="0.25">
      <c r="A15" s="3329"/>
      <c r="B15" s="3330"/>
      <c r="C15" s="3337"/>
      <c r="D15" s="3337"/>
      <c r="E15" s="210" t="s">
        <v>19</v>
      </c>
      <c r="F15" s="436">
        <v>3500</v>
      </c>
      <c r="G15" s="204">
        <v>0</v>
      </c>
      <c r="H15" s="3334"/>
      <c r="I15" s="150">
        <f t="shared" si="0"/>
        <v>0</v>
      </c>
      <c r="J15" s="3335"/>
    </row>
    <row r="16" spans="1:10" ht="18.75" hidden="1" customHeight="1" x14ac:dyDescent="0.25">
      <c r="A16" s="3329" t="s">
        <v>12</v>
      </c>
      <c r="B16" s="3330" t="s">
        <v>768</v>
      </c>
      <c r="C16" s="3331">
        <v>250</v>
      </c>
      <c r="D16" s="3331" t="str">
        <f>D13</f>
        <v>-</v>
      </c>
      <c r="E16" s="210" t="s">
        <v>15</v>
      </c>
      <c r="F16" s="436">
        <f>F17+F18</f>
        <v>100000</v>
      </c>
      <c r="G16" s="150">
        <f>G17+G18</f>
        <v>6.1</v>
      </c>
      <c r="H16" s="3334" t="s">
        <v>769</v>
      </c>
      <c r="I16" s="150">
        <f t="shared" si="0"/>
        <v>6.0999999999999995E-3</v>
      </c>
      <c r="J16" s="3335" t="s">
        <v>770</v>
      </c>
    </row>
    <row r="17" spans="1:10" ht="72" hidden="1" customHeight="1" x14ac:dyDescent="0.25">
      <c r="A17" s="3329"/>
      <c r="B17" s="3330"/>
      <c r="C17" s="3332"/>
      <c r="D17" s="3332"/>
      <c r="E17" s="210" t="s">
        <v>16</v>
      </c>
      <c r="F17" s="436">
        <v>61000</v>
      </c>
      <c r="G17" s="149">
        <v>0</v>
      </c>
      <c r="H17" s="3334"/>
      <c r="I17" s="149">
        <f t="shared" si="0"/>
        <v>0</v>
      </c>
      <c r="J17" s="3335"/>
    </row>
    <row r="18" spans="1:10" ht="73.5" hidden="1" customHeight="1" x14ac:dyDescent="0.25">
      <c r="A18" s="3329"/>
      <c r="B18" s="3330"/>
      <c r="C18" s="3333"/>
      <c r="D18" s="3333"/>
      <c r="E18" s="210" t="s">
        <v>19</v>
      </c>
      <c r="F18" s="436">
        <v>39000</v>
      </c>
      <c r="G18" s="149">
        <v>6.1</v>
      </c>
      <c r="H18" s="3334"/>
      <c r="I18" s="149">
        <f t="shared" si="0"/>
        <v>1.5641025641025638E-2</v>
      </c>
      <c r="J18" s="3335"/>
    </row>
    <row r="19" spans="1:10" ht="14.25" hidden="1" customHeight="1" x14ac:dyDescent="0.3">
      <c r="A19" s="3340" t="s">
        <v>14</v>
      </c>
      <c r="B19" s="3343" t="s">
        <v>771</v>
      </c>
      <c r="C19" s="3331">
        <v>250</v>
      </c>
      <c r="D19" s="3337" t="str">
        <f>D16</f>
        <v>-</v>
      </c>
      <c r="E19" s="401" t="s">
        <v>15</v>
      </c>
      <c r="F19" s="436">
        <f>F20+F21</f>
        <v>215042.79</v>
      </c>
      <c r="G19" s="149">
        <f>G20+G21</f>
        <v>0</v>
      </c>
      <c r="H19" s="3334" t="s">
        <v>767</v>
      </c>
      <c r="I19" s="149">
        <v>0</v>
      </c>
      <c r="J19" s="3335" t="s">
        <v>772</v>
      </c>
    </row>
    <row r="20" spans="1:10" ht="75" hidden="1" x14ac:dyDescent="0.25">
      <c r="A20" s="3341"/>
      <c r="B20" s="3344"/>
      <c r="C20" s="3332"/>
      <c r="D20" s="3337"/>
      <c r="E20" s="210" t="s">
        <v>16</v>
      </c>
      <c r="F20" s="436">
        <v>127821.21</v>
      </c>
      <c r="G20" s="149">
        <v>0</v>
      </c>
      <c r="H20" s="3334"/>
      <c r="I20" s="149">
        <v>0</v>
      </c>
      <c r="J20" s="3335"/>
    </row>
    <row r="21" spans="1:10" ht="93.75" hidden="1" x14ac:dyDescent="0.25">
      <c r="A21" s="3342"/>
      <c r="B21" s="3345"/>
      <c r="C21" s="3333"/>
      <c r="D21" s="3337"/>
      <c r="E21" s="210" t="s">
        <v>19</v>
      </c>
      <c r="F21" s="436">
        <v>87221.58</v>
      </c>
      <c r="G21" s="149">
        <v>0</v>
      </c>
      <c r="H21" s="3334"/>
      <c r="I21" s="149">
        <v>0</v>
      </c>
      <c r="J21" s="3335"/>
    </row>
    <row r="22" spans="1:10" ht="18.75" hidden="1" customHeight="1" x14ac:dyDescent="0.25">
      <c r="A22" s="3340" t="s">
        <v>114</v>
      </c>
      <c r="B22" s="3343" t="s">
        <v>773</v>
      </c>
      <c r="C22" s="3331">
        <v>320</v>
      </c>
      <c r="D22" s="3337" t="str">
        <f>D19</f>
        <v>-</v>
      </c>
      <c r="E22" s="210" t="s">
        <v>15</v>
      </c>
      <c r="F22" s="436">
        <f>F23+F24</f>
        <v>212673</v>
      </c>
      <c r="G22" s="149">
        <f>G23+G24</f>
        <v>0</v>
      </c>
      <c r="H22" s="3334" t="s">
        <v>774</v>
      </c>
      <c r="I22" s="149">
        <v>0</v>
      </c>
      <c r="J22" s="3335" t="s">
        <v>775</v>
      </c>
    </row>
    <row r="23" spans="1:10" ht="75" hidden="1" x14ac:dyDescent="0.25">
      <c r="A23" s="3341"/>
      <c r="B23" s="3344"/>
      <c r="C23" s="3332"/>
      <c r="D23" s="3337"/>
      <c r="E23" s="210" t="s">
        <v>16</v>
      </c>
      <c r="F23" s="436">
        <v>202040</v>
      </c>
      <c r="G23" s="149">
        <v>0</v>
      </c>
      <c r="H23" s="3334"/>
      <c r="I23" s="149">
        <v>0</v>
      </c>
      <c r="J23" s="3335"/>
    </row>
    <row r="24" spans="1:10" ht="93.75" hidden="1" x14ac:dyDescent="0.25">
      <c r="A24" s="3342"/>
      <c r="B24" s="3345"/>
      <c r="C24" s="3333"/>
      <c r="D24" s="3337"/>
      <c r="E24" s="210" t="s">
        <v>19</v>
      </c>
      <c r="F24" s="436">
        <v>10633</v>
      </c>
      <c r="G24" s="149">
        <v>0</v>
      </c>
      <c r="H24" s="3334"/>
      <c r="I24" s="149">
        <v>0</v>
      </c>
      <c r="J24" s="3335"/>
    </row>
    <row r="25" spans="1:10" ht="18.75" hidden="1" customHeight="1" x14ac:dyDescent="0.25">
      <c r="A25" s="3340" t="s">
        <v>121</v>
      </c>
      <c r="B25" s="3343" t="s">
        <v>410</v>
      </c>
      <c r="C25" s="3331">
        <v>290</v>
      </c>
      <c r="D25" s="3337" t="str">
        <f>D22</f>
        <v>-</v>
      </c>
      <c r="E25" s="210" t="s">
        <v>15</v>
      </c>
      <c r="F25" s="436">
        <f>F26+F27</f>
        <v>267913.64</v>
      </c>
      <c r="G25" s="149">
        <f>G26+G27</f>
        <v>57847.09</v>
      </c>
      <c r="H25" s="3334" t="s">
        <v>776</v>
      </c>
      <c r="I25" s="149">
        <f>G25/F25*100</f>
        <v>21.591692755919407</v>
      </c>
      <c r="J25" s="3335"/>
    </row>
    <row r="26" spans="1:10" ht="75" hidden="1" x14ac:dyDescent="0.25">
      <c r="A26" s="3341"/>
      <c r="B26" s="3344"/>
      <c r="C26" s="3332"/>
      <c r="D26" s="3337"/>
      <c r="E26" s="210" t="s">
        <v>16</v>
      </c>
      <c r="F26" s="436">
        <v>247051.56</v>
      </c>
      <c r="G26" s="149">
        <v>54954.74</v>
      </c>
      <c r="H26" s="3334"/>
      <c r="I26" s="149">
        <f t="shared" ref="I26:I27" si="1">G26/F26*100</f>
        <v>22.244239218728268</v>
      </c>
      <c r="J26" s="3335"/>
    </row>
    <row r="27" spans="1:10" ht="72.75" hidden="1" customHeight="1" x14ac:dyDescent="0.25">
      <c r="A27" s="3342"/>
      <c r="B27" s="3345"/>
      <c r="C27" s="3333"/>
      <c r="D27" s="3337"/>
      <c r="E27" s="210" t="s">
        <v>19</v>
      </c>
      <c r="F27" s="436">
        <v>20862.080000000002</v>
      </c>
      <c r="G27" s="149">
        <v>2892.35</v>
      </c>
      <c r="H27" s="3334"/>
      <c r="I27" s="149">
        <f t="shared" si="1"/>
        <v>13.864149691689418</v>
      </c>
      <c r="J27" s="3335"/>
    </row>
    <row r="28" spans="1:10" ht="26.25" hidden="1" customHeight="1" x14ac:dyDescent="0.25">
      <c r="A28" s="3340" t="s">
        <v>125</v>
      </c>
      <c r="B28" s="3343" t="s">
        <v>777</v>
      </c>
      <c r="C28" s="3331">
        <v>400</v>
      </c>
      <c r="D28" s="3331"/>
      <c r="E28" s="210" t="s">
        <v>15</v>
      </c>
      <c r="F28" s="436">
        <f>F29</f>
        <v>10000</v>
      </c>
      <c r="G28" s="149">
        <v>0</v>
      </c>
      <c r="H28" s="3340"/>
      <c r="I28" s="149">
        <v>0</v>
      </c>
      <c r="J28" s="3335" t="s">
        <v>988</v>
      </c>
    </row>
    <row r="29" spans="1:10" ht="80.25" hidden="1" customHeight="1" x14ac:dyDescent="0.25">
      <c r="A29" s="3342"/>
      <c r="B29" s="3345"/>
      <c r="C29" s="3333"/>
      <c r="D29" s="3333"/>
      <c r="E29" s="210" t="s">
        <v>19</v>
      </c>
      <c r="F29" s="436">
        <v>10000</v>
      </c>
      <c r="G29" s="149">
        <v>0</v>
      </c>
      <c r="H29" s="3342"/>
      <c r="I29" s="149">
        <v>0</v>
      </c>
      <c r="J29" s="3335"/>
    </row>
    <row r="30" spans="1:10" ht="28.5" hidden="1" customHeight="1" x14ac:dyDescent="0.25">
      <c r="A30" s="3340" t="s">
        <v>130</v>
      </c>
      <c r="B30" s="3346" t="s">
        <v>778</v>
      </c>
      <c r="C30" s="3349"/>
      <c r="D30" s="3331"/>
      <c r="E30" s="210" t="s">
        <v>15</v>
      </c>
      <c r="F30" s="436">
        <f>F31</f>
        <v>10538.55</v>
      </c>
      <c r="G30" s="149">
        <f>G31</f>
        <v>6.1</v>
      </c>
      <c r="H30" s="3334" t="s">
        <v>779</v>
      </c>
      <c r="I30" s="149">
        <f>G30/F30*100</f>
        <v>5.7882725801936701E-2</v>
      </c>
      <c r="J30" s="3335" t="s">
        <v>772</v>
      </c>
    </row>
    <row r="31" spans="1:10" ht="84" hidden="1" customHeight="1" x14ac:dyDescent="0.25">
      <c r="A31" s="3342"/>
      <c r="B31" s="3348"/>
      <c r="C31" s="3351"/>
      <c r="D31" s="3333"/>
      <c r="E31" s="210" t="s">
        <v>19</v>
      </c>
      <c r="F31" s="436">
        <v>10538.55</v>
      </c>
      <c r="G31" s="149">
        <v>6.1</v>
      </c>
      <c r="H31" s="3334"/>
      <c r="I31" s="149">
        <f>G31/F31*100</f>
        <v>5.7882725801936701E-2</v>
      </c>
      <c r="J31" s="3335"/>
    </row>
    <row r="32" spans="1:10" ht="31.5" hidden="1" customHeight="1" x14ac:dyDescent="0.25">
      <c r="A32" s="3340" t="s">
        <v>135</v>
      </c>
      <c r="B32" s="3346" t="s">
        <v>440</v>
      </c>
      <c r="C32" s="3349" t="s">
        <v>780</v>
      </c>
      <c r="D32" s="3331"/>
      <c r="E32" s="210" t="s">
        <v>15</v>
      </c>
      <c r="F32" s="436">
        <f>F33+F34</f>
        <v>302500</v>
      </c>
      <c r="G32" s="149">
        <f>G34</f>
        <v>41</v>
      </c>
      <c r="H32" s="3346" t="s">
        <v>781</v>
      </c>
      <c r="I32" s="149">
        <f>G32/F32*100</f>
        <v>1.3553719008264464E-2</v>
      </c>
      <c r="J32" s="3335" t="s">
        <v>782</v>
      </c>
    </row>
    <row r="33" spans="1:11" ht="79.5" hidden="1" customHeight="1" x14ac:dyDescent="0.25">
      <c r="A33" s="3341"/>
      <c r="B33" s="3347"/>
      <c r="C33" s="3350"/>
      <c r="D33" s="3332"/>
      <c r="E33" s="210" t="s">
        <v>16</v>
      </c>
      <c r="F33" s="436">
        <v>189062.5</v>
      </c>
      <c r="G33" s="149">
        <v>0</v>
      </c>
      <c r="H33" s="3347"/>
      <c r="I33" s="149">
        <f t="shared" ref="I33:I34" si="2">G33/F33*100</f>
        <v>0</v>
      </c>
      <c r="J33" s="3335"/>
    </row>
    <row r="34" spans="1:11" ht="96.75" hidden="1" customHeight="1" x14ac:dyDescent="0.25">
      <c r="A34" s="3342"/>
      <c r="B34" s="3348"/>
      <c r="C34" s="3351"/>
      <c r="D34" s="3333"/>
      <c r="E34" s="210" t="s">
        <v>19</v>
      </c>
      <c r="F34" s="436">
        <v>113437.5</v>
      </c>
      <c r="G34" s="149">
        <v>41</v>
      </c>
      <c r="H34" s="3348"/>
      <c r="I34" s="149">
        <f t="shared" si="2"/>
        <v>3.6143250688705233E-2</v>
      </c>
      <c r="J34" s="3335"/>
    </row>
    <row r="35" spans="1:11" ht="24" hidden="1" customHeight="1" x14ac:dyDescent="0.25">
      <c r="A35" s="3340" t="s">
        <v>143</v>
      </c>
      <c r="B35" s="3343" t="s">
        <v>783</v>
      </c>
      <c r="C35" s="3331">
        <v>200</v>
      </c>
      <c r="D35" s="3331" t="s">
        <v>249</v>
      </c>
      <c r="E35" s="210" t="s">
        <v>15</v>
      </c>
      <c r="F35" s="436">
        <f>F37+F36</f>
        <v>440000</v>
      </c>
      <c r="G35" s="149">
        <f>G37+G36</f>
        <v>39063.199999999997</v>
      </c>
      <c r="H35" s="3346" t="s">
        <v>637</v>
      </c>
      <c r="I35" s="149">
        <f t="shared" ref="I35:I41" si="3">G35/F35*100</f>
        <v>8.8780000000000001</v>
      </c>
      <c r="J35" s="3148"/>
    </row>
    <row r="36" spans="1:11" ht="79.5" hidden="1" customHeight="1" x14ac:dyDescent="0.25">
      <c r="A36" s="3341"/>
      <c r="B36" s="3344"/>
      <c r="C36" s="3332"/>
      <c r="D36" s="3332"/>
      <c r="E36" s="210" t="s">
        <v>16</v>
      </c>
      <c r="F36" s="436">
        <v>271920</v>
      </c>
      <c r="G36" s="149">
        <v>24141.1</v>
      </c>
      <c r="H36" s="3347"/>
      <c r="I36" s="149">
        <f t="shared" si="3"/>
        <v>8.8780155928214164</v>
      </c>
      <c r="J36" s="3352"/>
    </row>
    <row r="37" spans="1:11" ht="82.5" hidden="1" customHeight="1" x14ac:dyDescent="0.25">
      <c r="A37" s="3342"/>
      <c r="B37" s="3345"/>
      <c r="C37" s="3333"/>
      <c r="D37" s="3333"/>
      <c r="E37" s="210" t="s">
        <v>19</v>
      </c>
      <c r="F37" s="436">
        <v>168080</v>
      </c>
      <c r="G37" s="149">
        <v>14922.1</v>
      </c>
      <c r="H37" s="3348"/>
      <c r="I37" s="149">
        <f t="shared" si="3"/>
        <v>8.8779747739171828</v>
      </c>
      <c r="J37" s="3149"/>
    </row>
    <row r="38" spans="1:11" ht="31.5" hidden="1" customHeight="1" x14ac:dyDescent="0.25">
      <c r="A38" s="3329" t="s">
        <v>150</v>
      </c>
      <c r="B38" s="3330" t="s">
        <v>439</v>
      </c>
      <c r="C38" s="3337">
        <v>1100</v>
      </c>
      <c r="D38" s="3337" t="s">
        <v>249</v>
      </c>
      <c r="E38" s="210" t="s">
        <v>15</v>
      </c>
      <c r="F38" s="436">
        <f>F41+F40+F39</f>
        <v>760012</v>
      </c>
      <c r="G38" s="149">
        <f>G41+G40+G39</f>
        <v>40369.9</v>
      </c>
      <c r="H38" s="3334" t="s">
        <v>639</v>
      </c>
      <c r="I38" s="149">
        <f t="shared" si="3"/>
        <v>5.3117450777092996</v>
      </c>
      <c r="J38" s="3335" t="s">
        <v>638</v>
      </c>
    </row>
    <row r="39" spans="1:11" ht="60" hidden="1" customHeight="1" x14ac:dyDescent="0.25">
      <c r="A39" s="3329"/>
      <c r="B39" s="3330"/>
      <c r="C39" s="3337"/>
      <c r="D39" s="3337"/>
      <c r="E39" s="210" t="s">
        <v>18</v>
      </c>
      <c r="F39" s="436">
        <v>147402</v>
      </c>
      <c r="G39" s="149">
        <v>14463.7</v>
      </c>
      <c r="H39" s="3334"/>
      <c r="I39" s="149">
        <f t="shared" si="3"/>
        <v>9.8124177419573684</v>
      </c>
      <c r="J39" s="3335"/>
    </row>
    <row r="40" spans="1:11" ht="79.5" hidden="1" customHeight="1" x14ac:dyDescent="0.25">
      <c r="A40" s="3329"/>
      <c r="B40" s="3330"/>
      <c r="C40" s="3337"/>
      <c r="D40" s="3337"/>
      <c r="E40" s="210" t="s">
        <v>16</v>
      </c>
      <c r="F40" s="436">
        <v>382627.8</v>
      </c>
      <c r="G40" s="149">
        <v>13324.1</v>
      </c>
      <c r="H40" s="3334"/>
      <c r="I40" s="149">
        <f t="shared" si="3"/>
        <v>3.4822613516320566</v>
      </c>
      <c r="J40" s="3335"/>
    </row>
    <row r="41" spans="1:11" ht="78.75" hidden="1" customHeight="1" x14ac:dyDescent="0.25">
      <c r="A41" s="3329"/>
      <c r="B41" s="3330"/>
      <c r="C41" s="3337"/>
      <c r="D41" s="3337"/>
      <c r="E41" s="210" t="s">
        <v>19</v>
      </c>
      <c r="F41" s="436">
        <v>229982.2</v>
      </c>
      <c r="G41" s="149">
        <v>12582.1</v>
      </c>
      <c r="H41" s="3334"/>
      <c r="I41" s="149">
        <f t="shared" si="3"/>
        <v>5.4709016610850751</v>
      </c>
      <c r="J41" s="3335"/>
    </row>
    <row r="42" spans="1:11" ht="117.75" hidden="1" customHeight="1" x14ac:dyDescent="0.25">
      <c r="A42" s="212" t="s">
        <v>156</v>
      </c>
      <c r="B42" s="215" t="s">
        <v>411</v>
      </c>
      <c r="C42" s="213" t="s">
        <v>784</v>
      </c>
      <c r="D42" s="213" t="s">
        <v>249</v>
      </c>
      <c r="E42" s="216" t="s">
        <v>19</v>
      </c>
      <c r="F42" s="436">
        <v>193980.4</v>
      </c>
      <c r="G42" s="149">
        <v>19602</v>
      </c>
      <c r="H42" s="343" t="s">
        <v>765</v>
      </c>
      <c r="I42" s="150">
        <f>G42/F42*100</f>
        <v>10.105144643479443</v>
      </c>
      <c r="J42" s="214" t="s">
        <v>904</v>
      </c>
    </row>
    <row r="43" spans="1:11" ht="27.75" hidden="1" customHeight="1" x14ac:dyDescent="0.25">
      <c r="A43" s="3340" t="s">
        <v>162</v>
      </c>
      <c r="B43" s="3343" t="s">
        <v>393</v>
      </c>
      <c r="C43" s="3331" t="s">
        <v>905</v>
      </c>
      <c r="D43" s="3331" t="s">
        <v>249</v>
      </c>
      <c r="E43" s="205" t="s">
        <v>15</v>
      </c>
      <c r="F43" s="436">
        <f>F44+F45</f>
        <v>307814.06</v>
      </c>
      <c r="G43" s="149">
        <f>G44+G45</f>
        <v>13598.8</v>
      </c>
      <c r="H43" s="3346" t="s">
        <v>906</v>
      </c>
      <c r="I43" s="150">
        <f>G43/F43*100</f>
        <v>4.4178618741457099</v>
      </c>
      <c r="J43" s="3346" t="s">
        <v>904</v>
      </c>
    </row>
    <row r="44" spans="1:11" ht="76.5" hidden="1" customHeight="1" x14ac:dyDescent="0.25">
      <c r="A44" s="3341"/>
      <c r="B44" s="3344"/>
      <c r="C44" s="3332"/>
      <c r="D44" s="3332"/>
      <c r="E44" s="206" t="s">
        <v>16</v>
      </c>
      <c r="F44" s="436">
        <v>201926.02</v>
      </c>
      <c r="G44" s="149">
        <v>4756.5</v>
      </c>
      <c r="H44" s="3347"/>
      <c r="I44" s="150">
        <f>G44/F44*100</f>
        <v>2.3555656670695537</v>
      </c>
      <c r="J44" s="3347"/>
    </row>
    <row r="45" spans="1:11" ht="79.5" hidden="1" customHeight="1" x14ac:dyDescent="0.25">
      <c r="A45" s="3342"/>
      <c r="B45" s="3345"/>
      <c r="C45" s="3333"/>
      <c r="D45" s="3333"/>
      <c r="E45" s="206" t="s">
        <v>19</v>
      </c>
      <c r="F45" s="152">
        <v>105888.04</v>
      </c>
      <c r="G45" s="217">
        <v>8842.2999999999993</v>
      </c>
      <c r="H45" s="3348"/>
      <c r="I45" s="150">
        <f>G45/F45*100</f>
        <v>8.3506125904304209</v>
      </c>
      <c r="J45" s="3348"/>
    </row>
    <row r="46" spans="1:11" s="434" customFormat="1" ht="18" hidden="1" customHeight="1" x14ac:dyDescent="0.25">
      <c r="A46" s="432"/>
      <c r="B46" s="431"/>
      <c r="C46" s="429"/>
      <c r="D46" s="429"/>
      <c r="E46" s="1718"/>
      <c r="F46" s="1719"/>
      <c r="G46" s="1720"/>
      <c r="H46" s="433"/>
      <c r="I46" s="1721"/>
      <c r="J46" s="433"/>
      <c r="K46" s="430"/>
    </row>
    <row r="47" spans="1:11" s="434" customFormat="1" ht="27.75" customHeight="1" x14ac:dyDescent="0.25">
      <c r="A47" s="3654" t="s">
        <v>9</v>
      </c>
      <c r="B47" s="3660" t="s">
        <v>1038</v>
      </c>
      <c r="C47" s="3651"/>
      <c r="D47" s="3651" t="s">
        <v>249</v>
      </c>
      <c r="E47" s="443" t="s">
        <v>15</v>
      </c>
      <c r="F47" s="582">
        <f>F48</f>
        <v>119.7</v>
      </c>
      <c r="G47" s="582">
        <f>G48</f>
        <v>47.88</v>
      </c>
      <c r="H47" s="3343" t="s">
        <v>2364</v>
      </c>
      <c r="I47" s="437">
        <f t="shared" ref="I47:I48" si="4">G47/F47*100</f>
        <v>40</v>
      </c>
      <c r="J47" s="3660" t="s">
        <v>2357</v>
      </c>
    </row>
    <row r="48" spans="1:11" s="434" customFormat="1" ht="80.25" customHeight="1" x14ac:dyDescent="0.25">
      <c r="A48" s="3342"/>
      <c r="B48" s="3345"/>
      <c r="C48" s="3333"/>
      <c r="D48" s="3333"/>
      <c r="E48" s="444" t="s">
        <v>19</v>
      </c>
      <c r="F48" s="1722">
        <v>119.7</v>
      </c>
      <c r="G48" s="1723">
        <v>47.88</v>
      </c>
      <c r="H48" s="3344"/>
      <c r="I48" s="437">
        <f t="shared" si="4"/>
        <v>40</v>
      </c>
      <c r="J48" s="3345"/>
    </row>
    <row r="49" spans="1:10" ht="29.25" customHeight="1" x14ac:dyDescent="0.25">
      <c r="A49" s="3319" t="s">
        <v>12</v>
      </c>
      <c r="B49" s="3655" t="s">
        <v>1038</v>
      </c>
      <c r="C49" s="3656"/>
      <c r="D49" s="3656" t="s">
        <v>249</v>
      </c>
      <c r="E49" s="2170" t="s">
        <v>15</v>
      </c>
      <c r="F49" s="2073">
        <f>SUM(F50:F51)</f>
        <v>8091.84</v>
      </c>
      <c r="G49" s="2074">
        <f>G50+G51</f>
        <v>8091.84</v>
      </c>
      <c r="H49" s="3655" t="s">
        <v>2056</v>
      </c>
      <c r="I49" s="2076">
        <f>G49/F49*100</f>
        <v>100</v>
      </c>
      <c r="J49" s="3655"/>
    </row>
    <row r="50" spans="1:10" ht="83.25" customHeight="1" x14ac:dyDescent="0.25">
      <c r="A50" s="3319"/>
      <c r="B50" s="3655"/>
      <c r="C50" s="3656"/>
      <c r="D50" s="3656"/>
      <c r="E50" s="2071" t="s">
        <v>16</v>
      </c>
      <c r="F50" s="2073">
        <v>5138.32</v>
      </c>
      <c r="G50" s="2074">
        <f>F50</f>
        <v>5138.32</v>
      </c>
      <c r="H50" s="3655"/>
      <c r="I50" s="2076">
        <f>G50/F50*100</f>
        <v>100</v>
      </c>
      <c r="J50" s="3655"/>
    </row>
    <row r="51" spans="1:10" ht="95.25" customHeight="1" x14ac:dyDescent="0.25">
      <c r="A51" s="3319"/>
      <c r="B51" s="3655"/>
      <c r="C51" s="3656"/>
      <c r="D51" s="3656"/>
      <c r="E51" s="2071" t="s">
        <v>19</v>
      </c>
      <c r="F51" s="2073">
        <v>2953.52</v>
      </c>
      <c r="G51" s="2074">
        <f>F51</f>
        <v>2953.52</v>
      </c>
      <c r="H51" s="3655"/>
      <c r="I51" s="2076">
        <f>G51/F51*100</f>
        <v>100</v>
      </c>
      <c r="J51" s="3655"/>
    </row>
    <row r="52" spans="1:10" s="434" customFormat="1" ht="18.75" hidden="1" customHeight="1" x14ac:dyDescent="0.3">
      <c r="A52" s="3358" t="s">
        <v>12</v>
      </c>
      <c r="B52" s="3658" t="s">
        <v>1038</v>
      </c>
      <c r="C52" s="3659"/>
      <c r="D52" s="3659" t="s">
        <v>249</v>
      </c>
      <c r="E52" s="446" t="s">
        <v>15</v>
      </c>
      <c r="F52" s="582">
        <f>F53</f>
        <v>0</v>
      </c>
      <c r="G52" s="441">
        <f>G53</f>
        <v>0</v>
      </c>
      <c r="H52" s="3658"/>
      <c r="I52" s="437" t="e">
        <f t="shared" ref="I52:I53" si="5">G52/F52*100</f>
        <v>#DIV/0!</v>
      </c>
      <c r="J52" s="3356" t="s">
        <v>1571</v>
      </c>
    </row>
    <row r="53" spans="1:10" s="434" customFormat="1" ht="6" hidden="1" customHeight="1" x14ac:dyDescent="0.25">
      <c r="A53" s="3342"/>
      <c r="B53" s="3345"/>
      <c r="C53" s="3333"/>
      <c r="D53" s="3333"/>
      <c r="E53" s="445" t="s">
        <v>19</v>
      </c>
      <c r="F53" s="582">
        <v>0</v>
      </c>
      <c r="G53" s="441">
        <v>0</v>
      </c>
      <c r="H53" s="3345"/>
      <c r="I53" s="437" t="e">
        <f t="shared" si="5"/>
        <v>#DIV/0!</v>
      </c>
      <c r="J53" s="3339"/>
    </row>
    <row r="54" spans="1:10" ht="26.25" customHeight="1" x14ac:dyDescent="0.25">
      <c r="A54" s="3329" t="s">
        <v>14</v>
      </c>
      <c r="B54" s="3330" t="s">
        <v>766</v>
      </c>
      <c r="C54" s="3337">
        <v>510</v>
      </c>
      <c r="D54" s="3337" t="s">
        <v>249</v>
      </c>
      <c r="E54" s="445" t="s">
        <v>15</v>
      </c>
      <c r="F54" s="582">
        <f>F56+F55</f>
        <v>300000</v>
      </c>
      <c r="G54" s="441">
        <f>G56+G55</f>
        <v>300000</v>
      </c>
      <c r="H54" s="3657" t="s">
        <v>2358</v>
      </c>
      <c r="I54" s="437">
        <f t="shared" ref="I54:I84" si="6">G54/F54*100</f>
        <v>100</v>
      </c>
      <c r="J54" s="3652"/>
    </row>
    <row r="55" spans="1:10" ht="81" customHeight="1" x14ac:dyDescent="0.25">
      <c r="A55" s="3329"/>
      <c r="B55" s="3330"/>
      <c r="C55" s="3337"/>
      <c r="D55" s="3337"/>
      <c r="E55" s="445" t="s">
        <v>16</v>
      </c>
      <c r="F55" s="582">
        <v>285000</v>
      </c>
      <c r="G55" s="441">
        <f>F55</f>
        <v>285000</v>
      </c>
      <c r="H55" s="3657"/>
      <c r="I55" s="437">
        <f t="shared" si="6"/>
        <v>100</v>
      </c>
      <c r="J55" s="3652"/>
    </row>
    <row r="56" spans="1:10" ht="97.5" customHeight="1" x14ac:dyDescent="0.25">
      <c r="A56" s="3329"/>
      <c r="B56" s="3330"/>
      <c r="C56" s="3337"/>
      <c r="D56" s="3337"/>
      <c r="E56" s="445" t="s">
        <v>19</v>
      </c>
      <c r="F56" s="582">
        <v>15000</v>
      </c>
      <c r="G56" s="441">
        <f>F56</f>
        <v>15000</v>
      </c>
      <c r="H56" s="3657"/>
      <c r="I56" s="437">
        <f t="shared" si="6"/>
        <v>100</v>
      </c>
      <c r="J56" s="3652"/>
    </row>
    <row r="57" spans="1:10" ht="25.5" customHeight="1" x14ac:dyDescent="0.25">
      <c r="A57" s="3329" t="s">
        <v>114</v>
      </c>
      <c r="B57" s="3330" t="s">
        <v>768</v>
      </c>
      <c r="C57" s="3331">
        <v>250</v>
      </c>
      <c r="D57" s="3331" t="str">
        <f>D54</f>
        <v>-</v>
      </c>
      <c r="E57" s="445" t="s">
        <v>15</v>
      </c>
      <c r="F57" s="582">
        <f>F58+F59</f>
        <v>194760.11</v>
      </c>
      <c r="G57" s="441">
        <f>G58+G59</f>
        <v>194745.43</v>
      </c>
      <c r="H57" s="3343" t="s">
        <v>2359</v>
      </c>
      <c r="I57" s="437">
        <f t="shared" si="6"/>
        <v>99.992462522227981</v>
      </c>
      <c r="J57" s="3652"/>
    </row>
    <row r="58" spans="1:10" ht="75" x14ac:dyDescent="0.25">
      <c r="A58" s="3329"/>
      <c r="B58" s="3330"/>
      <c r="C58" s="3332"/>
      <c r="D58" s="3332"/>
      <c r="E58" s="445" t="s">
        <v>16</v>
      </c>
      <c r="F58" s="582">
        <v>118786.39</v>
      </c>
      <c r="G58" s="441">
        <f>F58</f>
        <v>118786.39</v>
      </c>
      <c r="H58" s="3344"/>
      <c r="I58" s="437">
        <f t="shared" si="6"/>
        <v>100</v>
      </c>
      <c r="J58" s="3652"/>
    </row>
    <row r="59" spans="1:10" ht="96.75" customHeight="1" x14ac:dyDescent="0.25">
      <c r="A59" s="3329"/>
      <c r="B59" s="3330"/>
      <c r="C59" s="3333"/>
      <c r="D59" s="3333"/>
      <c r="E59" s="445" t="s">
        <v>19</v>
      </c>
      <c r="F59" s="582">
        <v>75973.72</v>
      </c>
      <c r="G59" s="441">
        <v>75959.039999999994</v>
      </c>
      <c r="H59" s="3345"/>
      <c r="I59" s="437">
        <f t="shared" si="6"/>
        <v>99.980677529019232</v>
      </c>
      <c r="J59" s="3652"/>
    </row>
    <row r="60" spans="1:10" ht="27.75" customHeight="1" x14ac:dyDescent="0.3">
      <c r="A60" s="3319" t="s">
        <v>121</v>
      </c>
      <c r="B60" s="3655" t="s">
        <v>771</v>
      </c>
      <c r="C60" s="3656">
        <v>250</v>
      </c>
      <c r="D60" s="3656" t="str">
        <f>D57</f>
        <v>-</v>
      </c>
      <c r="E60" s="2079" t="s">
        <v>15</v>
      </c>
      <c r="F60" s="2073">
        <f>F61+F62</f>
        <v>300395.75</v>
      </c>
      <c r="G60" s="2074">
        <f>G61+G62</f>
        <v>237448.94999999998</v>
      </c>
      <c r="H60" s="3655" t="s">
        <v>2436</v>
      </c>
      <c r="I60" s="2076">
        <f t="shared" si="6"/>
        <v>79.045375974859823</v>
      </c>
      <c r="J60" s="2847"/>
    </row>
    <row r="61" spans="1:10" ht="79.5" customHeight="1" x14ac:dyDescent="0.25">
      <c r="A61" s="3319"/>
      <c r="B61" s="3655"/>
      <c r="C61" s="3656"/>
      <c r="D61" s="3656"/>
      <c r="E61" s="2080" t="s">
        <v>16</v>
      </c>
      <c r="F61" s="2073">
        <v>183644.32</v>
      </c>
      <c r="G61" s="2074">
        <v>145092.85999999999</v>
      </c>
      <c r="H61" s="3655"/>
      <c r="I61" s="2076">
        <f t="shared" si="6"/>
        <v>79.007540227762007</v>
      </c>
      <c r="J61" s="2847"/>
    </row>
    <row r="62" spans="1:10" ht="98.25" customHeight="1" x14ac:dyDescent="0.25">
      <c r="A62" s="3319"/>
      <c r="B62" s="3655"/>
      <c r="C62" s="3656"/>
      <c r="D62" s="3656"/>
      <c r="E62" s="2080" t="s">
        <v>19</v>
      </c>
      <c r="F62" s="2073">
        <v>116751.43</v>
      </c>
      <c r="G62" s="2074">
        <v>92356.09</v>
      </c>
      <c r="H62" s="3655"/>
      <c r="I62" s="2076">
        <f t="shared" si="6"/>
        <v>79.10488976451937</v>
      </c>
      <c r="J62" s="2847"/>
    </row>
    <row r="63" spans="1:10" s="434" customFormat="1" ht="27.75" customHeight="1" x14ac:dyDescent="0.25">
      <c r="A63" s="3319" t="s">
        <v>125</v>
      </c>
      <c r="B63" s="3655" t="s">
        <v>2057</v>
      </c>
      <c r="C63" s="3656">
        <v>220</v>
      </c>
      <c r="D63" s="3656"/>
      <c r="E63" s="2080" t="s">
        <v>15</v>
      </c>
      <c r="F63" s="2073">
        <f>F64+F65</f>
        <v>765.32</v>
      </c>
      <c r="G63" s="2074">
        <f>G64+G65</f>
        <v>0</v>
      </c>
      <c r="H63" s="3655" t="s">
        <v>2366</v>
      </c>
      <c r="I63" s="2076">
        <f t="shared" si="6"/>
        <v>0</v>
      </c>
      <c r="J63" s="2847" t="s">
        <v>2367</v>
      </c>
    </row>
    <row r="64" spans="1:10" s="434" customFormat="1" ht="79.5" customHeight="1" x14ac:dyDescent="0.25">
      <c r="A64" s="3319"/>
      <c r="B64" s="3655"/>
      <c r="C64" s="3656"/>
      <c r="D64" s="3656"/>
      <c r="E64" s="2080" t="s">
        <v>16</v>
      </c>
      <c r="F64" s="2073">
        <v>0</v>
      </c>
      <c r="G64" s="2074">
        <v>0</v>
      </c>
      <c r="H64" s="3655"/>
      <c r="I64" s="2076">
        <v>0</v>
      </c>
      <c r="J64" s="2847"/>
    </row>
    <row r="65" spans="1:10" s="434" customFormat="1" ht="384" customHeight="1" x14ac:dyDescent="0.25">
      <c r="A65" s="3319"/>
      <c r="B65" s="3655"/>
      <c r="C65" s="3656"/>
      <c r="D65" s="3656"/>
      <c r="E65" s="2080" t="s">
        <v>19</v>
      </c>
      <c r="F65" s="2073">
        <v>765.32</v>
      </c>
      <c r="G65" s="2074">
        <v>0</v>
      </c>
      <c r="H65" s="3655"/>
      <c r="I65" s="2076">
        <f t="shared" si="6"/>
        <v>0</v>
      </c>
      <c r="J65" s="2847"/>
    </row>
    <row r="66" spans="1:10" ht="22.5" customHeight="1" x14ac:dyDescent="0.3">
      <c r="A66" s="3358" t="s">
        <v>130</v>
      </c>
      <c r="B66" s="3658" t="s">
        <v>773</v>
      </c>
      <c r="C66" s="3659">
        <v>320</v>
      </c>
      <c r="D66" s="3659" t="str">
        <f>D60</f>
        <v>-</v>
      </c>
      <c r="E66" s="446" t="s">
        <v>15</v>
      </c>
      <c r="F66" s="582">
        <f>F67+F68</f>
        <v>309562.83</v>
      </c>
      <c r="G66" s="441">
        <f>G67+G68</f>
        <v>210246.37</v>
      </c>
      <c r="H66" s="3343" t="s">
        <v>2360</v>
      </c>
      <c r="I66" s="437">
        <f t="shared" si="6"/>
        <v>67.917188248989717</v>
      </c>
      <c r="J66" s="3338" t="s">
        <v>1496</v>
      </c>
    </row>
    <row r="67" spans="1:10" ht="75" x14ac:dyDescent="0.25">
      <c r="A67" s="3341"/>
      <c r="B67" s="3344"/>
      <c r="C67" s="3332"/>
      <c r="D67" s="3332"/>
      <c r="E67" s="445" t="s">
        <v>16</v>
      </c>
      <c r="F67" s="582">
        <v>284425.33</v>
      </c>
      <c r="G67" s="441">
        <v>203810.41</v>
      </c>
      <c r="H67" s="3344"/>
      <c r="I67" s="437">
        <f t="shared" si="6"/>
        <v>71.656912554166681</v>
      </c>
      <c r="J67" s="3357"/>
    </row>
    <row r="68" spans="1:10" ht="80.25" customHeight="1" x14ac:dyDescent="0.25">
      <c r="A68" s="3342"/>
      <c r="B68" s="3345"/>
      <c r="C68" s="3333"/>
      <c r="D68" s="3333"/>
      <c r="E68" s="445" t="s">
        <v>19</v>
      </c>
      <c r="F68" s="582">
        <v>25137.5</v>
      </c>
      <c r="G68" s="441">
        <v>6435.96</v>
      </c>
      <c r="H68" s="3345"/>
      <c r="I68" s="437">
        <f t="shared" si="6"/>
        <v>25.603023371456985</v>
      </c>
      <c r="J68" s="3339"/>
    </row>
    <row r="69" spans="1:10" ht="30" customHeight="1" x14ac:dyDescent="0.3">
      <c r="A69" s="3319" t="s">
        <v>135</v>
      </c>
      <c r="B69" s="3655" t="s">
        <v>440</v>
      </c>
      <c r="C69" s="3656">
        <v>400</v>
      </c>
      <c r="D69" s="3656" t="s">
        <v>249</v>
      </c>
      <c r="E69" s="2079" t="s">
        <v>15</v>
      </c>
      <c r="F69" s="2073">
        <f>F70</f>
        <v>48.26</v>
      </c>
      <c r="G69" s="2074">
        <f>G70</f>
        <v>48.26</v>
      </c>
      <c r="H69" s="3655" t="s">
        <v>1224</v>
      </c>
      <c r="I69" s="2076">
        <f t="shared" si="6"/>
        <v>100</v>
      </c>
      <c r="J69" s="2847"/>
    </row>
    <row r="70" spans="1:10" ht="96.75" customHeight="1" x14ac:dyDescent="0.25">
      <c r="A70" s="3319"/>
      <c r="B70" s="3655"/>
      <c r="C70" s="3656"/>
      <c r="D70" s="3656"/>
      <c r="E70" s="2080" t="s">
        <v>19</v>
      </c>
      <c r="F70" s="2073">
        <v>48.26</v>
      </c>
      <c r="G70" s="2074">
        <v>48.26</v>
      </c>
      <c r="H70" s="3655"/>
      <c r="I70" s="2076">
        <f t="shared" si="6"/>
        <v>100</v>
      </c>
      <c r="J70" s="2847"/>
    </row>
    <row r="71" spans="1:10" s="434" customFormat="1" ht="23.25" customHeight="1" x14ac:dyDescent="0.3">
      <c r="A71" s="3358" t="s">
        <v>143</v>
      </c>
      <c r="B71" s="3658" t="s">
        <v>778</v>
      </c>
      <c r="C71" s="3659"/>
      <c r="D71" s="3659" t="s">
        <v>249</v>
      </c>
      <c r="E71" s="446" t="s">
        <v>15</v>
      </c>
      <c r="F71" s="582">
        <f t="shared" ref="F71:G71" si="7">F72</f>
        <v>9000</v>
      </c>
      <c r="G71" s="582">
        <f t="shared" si="7"/>
        <v>5085.43</v>
      </c>
      <c r="H71" s="3330" t="s">
        <v>2368</v>
      </c>
      <c r="I71" s="437">
        <f t="shared" si="6"/>
        <v>56.504777777777782</v>
      </c>
      <c r="J71" s="3356" t="s">
        <v>2433</v>
      </c>
    </row>
    <row r="72" spans="1:10" s="434" customFormat="1" ht="128.25" customHeight="1" x14ac:dyDescent="0.25">
      <c r="A72" s="3342"/>
      <c r="B72" s="3345"/>
      <c r="C72" s="3333"/>
      <c r="D72" s="3332"/>
      <c r="E72" s="445" t="s">
        <v>19</v>
      </c>
      <c r="F72" s="1161">
        <v>9000</v>
      </c>
      <c r="G72" s="1162">
        <v>5085.43</v>
      </c>
      <c r="H72" s="3330"/>
      <c r="I72" s="437">
        <f t="shared" si="6"/>
        <v>56.504777777777782</v>
      </c>
      <c r="J72" s="3339"/>
    </row>
    <row r="73" spans="1:10" s="434" customFormat="1" ht="29.25" customHeight="1" x14ac:dyDescent="0.25">
      <c r="A73" s="3340" t="s">
        <v>150</v>
      </c>
      <c r="B73" s="3343" t="s">
        <v>783</v>
      </c>
      <c r="C73" s="3659">
        <v>200</v>
      </c>
      <c r="D73" s="3337" t="s">
        <v>249</v>
      </c>
      <c r="E73" s="445" t="s">
        <v>15</v>
      </c>
      <c r="F73" s="582">
        <f>F74+F75</f>
        <v>213070.8</v>
      </c>
      <c r="G73" s="441">
        <f>G74+G75</f>
        <v>213070.78999999998</v>
      </c>
      <c r="H73" s="3343" t="s">
        <v>2434</v>
      </c>
      <c r="I73" s="437">
        <f t="shared" si="6"/>
        <v>99.99999530672433</v>
      </c>
      <c r="J73" s="3652"/>
    </row>
    <row r="74" spans="1:10" s="434" customFormat="1" ht="75" customHeight="1" x14ac:dyDescent="0.25">
      <c r="A74" s="3341"/>
      <c r="B74" s="3344"/>
      <c r="C74" s="3332"/>
      <c r="D74" s="3337"/>
      <c r="E74" s="445" t="s">
        <v>16</v>
      </c>
      <c r="F74" s="582">
        <v>130666.07</v>
      </c>
      <c r="G74" s="441">
        <v>130666.06</v>
      </c>
      <c r="H74" s="3344"/>
      <c r="I74" s="437">
        <f t="shared" si="6"/>
        <v>99.999992346903824</v>
      </c>
      <c r="J74" s="3652"/>
    </row>
    <row r="75" spans="1:10" s="434" customFormat="1" ht="95.25" customHeight="1" x14ac:dyDescent="0.25">
      <c r="A75" s="3342"/>
      <c r="B75" s="3345"/>
      <c r="C75" s="3333"/>
      <c r="D75" s="3337"/>
      <c r="E75" s="445" t="s">
        <v>19</v>
      </c>
      <c r="F75" s="582">
        <v>82404.73</v>
      </c>
      <c r="G75" s="441">
        <v>82404.73</v>
      </c>
      <c r="H75" s="3345"/>
      <c r="I75" s="436">
        <f t="shared" si="6"/>
        <v>100</v>
      </c>
      <c r="J75" s="3652"/>
    </row>
    <row r="76" spans="1:10" ht="24" customHeight="1" x14ac:dyDescent="0.3">
      <c r="A76" s="3329" t="s">
        <v>156</v>
      </c>
      <c r="B76" s="3330" t="s">
        <v>1039</v>
      </c>
      <c r="C76" s="3659">
        <v>1100</v>
      </c>
      <c r="D76" s="3659" t="str">
        <f>D69</f>
        <v>-</v>
      </c>
      <c r="E76" s="446" t="s">
        <v>15</v>
      </c>
      <c r="F76" s="582">
        <f>F77+F78</f>
        <v>314848</v>
      </c>
      <c r="G76" s="441">
        <f>G77+G78</f>
        <v>314848</v>
      </c>
      <c r="H76" s="3330" t="s">
        <v>2361</v>
      </c>
      <c r="I76" s="437">
        <f t="shared" si="6"/>
        <v>100</v>
      </c>
      <c r="J76" s="3652"/>
    </row>
    <row r="77" spans="1:10" ht="75.75" customHeight="1" x14ac:dyDescent="0.25">
      <c r="A77" s="3329"/>
      <c r="B77" s="3330"/>
      <c r="C77" s="3333"/>
      <c r="D77" s="3333"/>
      <c r="E77" s="445" t="s">
        <v>16</v>
      </c>
      <c r="F77" s="582">
        <v>299105.59999999998</v>
      </c>
      <c r="G77" s="441">
        <f>F77</f>
        <v>299105.59999999998</v>
      </c>
      <c r="H77" s="3330"/>
      <c r="I77" s="437">
        <f t="shared" si="6"/>
        <v>100</v>
      </c>
      <c r="J77" s="3652"/>
    </row>
    <row r="78" spans="1:10" ht="93" customHeight="1" x14ac:dyDescent="0.25">
      <c r="A78" s="3329"/>
      <c r="B78" s="3330"/>
      <c r="C78" s="566"/>
      <c r="D78" s="566"/>
      <c r="E78" s="445" t="s">
        <v>19</v>
      </c>
      <c r="F78" s="582">
        <v>15742.4</v>
      </c>
      <c r="G78" s="441">
        <f>F78</f>
        <v>15742.4</v>
      </c>
      <c r="H78" s="3330"/>
      <c r="I78" s="437">
        <f t="shared" si="6"/>
        <v>100</v>
      </c>
      <c r="J78" s="3652"/>
    </row>
    <row r="79" spans="1:10" ht="27.75" customHeight="1" x14ac:dyDescent="0.25">
      <c r="A79" s="3329" t="s">
        <v>162</v>
      </c>
      <c r="B79" s="3330" t="s">
        <v>440</v>
      </c>
      <c r="C79" s="3337">
        <v>1100</v>
      </c>
      <c r="D79" s="3337" t="str">
        <f>D76</f>
        <v>-</v>
      </c>
      <c r="E79" s="445" t="s">
        <v>15</v>
      </c>
      <c r="F79" s="582">
        <f>F80+F82+F81</f>
        <v>134.77000000000001</v>
      </c>
      <c r="G79" s="441">
        <f>G80+G82</f>
        <v>134.77000000000001</v>
      </c>
      <c r="H79" s="3330" t="s">
        <v>2058</v>
      </c>
      <c r="I79" s="437">
        <f t="shared" si="6"/>
        <v>100</v>
      </c>
      <c r="J79" s="3652"/>
    </row>
    <row r="80" spans="1:10" ht="80.25" hidden="1" customHeight="1" x14ac:dyDescent="0.25">
      <c r="A80" s="3329"/>
      <c r="B80" s="3330"/>
      <c r="C80" s="3337"/>
      <c r="D80" s="3337"/>
      <c r="E80" s="445" t="s">
        <v>16</v>
      </c>
      <c r="F80" s="582">
        <v>0</v>
      </c>
      <c r="G80" s="441">
        <v>0</v>
      </c>
      <c r="H80" s="3330"/>
      <c r="I80" s="437" t="e">
        <f t="shared" si="6"/>
        <v>#DIV/0!</v>
      </c>
      <c r="J80" s="3652"/>
    </row>
    <row r="81" spans="1:10" s="434" customFormat="1" ht="65.25" hidden="1" customHeight="1" x14ac:dyDescent="0.25">
      <c r="A81" s="3329"/>
      <c r="B81" s="3330"/>
      <c r="C81" s="3337"/>
      <c r="D81" s="3337"/>
      <c r="E81" s="445" t="s">
        <v>1040</v>
      </c>
      <c r="F81" s="582">
        <v>0</v>
      </c>
      <c r="G81" s="441">
        <v>0</v>
      </c>
      <c r="H81" s="3330"/>
      <c r="I81" s="437" t="e">
        <f t="shared" si="6"/>
        <v>#DIV/0!</v>
      </c>
      <c r="J81" s="3652"/>
    </row>
    <row r="82" spans="1:10" ht="94.5" customHeight="1" x14ac:dyDescent="0.25">
      <c r="A82" s="3329"/>
      <c r="B82" s="3330"/>
      <c r="C82" s="3337"/>
      <c r="D82" s="3337"/>
      <c r="E82" s="445" t="s">
        <v>19</v>
      </c>
      <c r="F82" s="582">
        <v>134.77000000000001</v>
      </c>
      <c r="G82" s="441">
        <v>134.77000000000001</v>
      </c>
      <c r="H82" s="3330"/>
      <c r="I82" s="437">
        <f t="shared" si="6"/>
        <v>100</v>
      </c>
      <c r="J82" s="3652"/>
    </row>
    <row r="83" spans="1:10" ht="24.75" customHeight="1" x14ac:dyDescent="0.25">
      <c r="A83" s="3319" t="s">
        <v>168</v>
      </c>
      <c r="B83" s="3655" t="s">
        <v>1041</v>
      </c>
      <c r="C83" s="3656">
        <v>1100</v>
      </c>
      <c r="D83" s="3656" t="str">
        <f>D76</f>
        <v>-</v>
      </c>
      <c r="E83" s="2080" t="s">
        <v>15</v>
      </c>
      <c r="F83" s="2073">
        <f>F84</f>
        <v>2138.7399999999998</v>
      </c>
      <c r="G83" s="2073">
        <f>G84</f>
        <v>2138.7399999999998</v>
      </c>
      <c r="H83" s="3655" t="s">
        <v>2059</v>
      </c>
      <c r="I83" s="2076">
        <f t="shared" si="6"/>
        <v>100</v>
      </c>
      <c r="J83" s="2847"/>
    </row>
    <row r="84" spans="1:10" ht="96" customHeight="1" x14ac:dyDescent="0.25">
      <c r="A84" s="3319"/>
      <c r="B84" s="3655"/>
      <c r="C84" s="3656"/>
      <c r="D84" s="3656"/>
      <c r="E84" s="2080" t="s">
        <v>19</v>
      </c>
      <c r="F84" s="2073">
        <v>2138.7399999999998</v>
      </c>
      <c r="G84" s="2074">
        <f>F84</f>
        <v>2138.7399999999998</v>
      </c>
      <c r="H84" s="3655"/>
      <c r="I84" s="2076">
        <f t="shared" si="6"/>
        <v>100</v>
      </c>
      <c r="J84" s="2847"/>
    </row>
    <row r="85" spans="1:10" s="434" customFormat="1" ht="22.5" customHeight="1" x14ac:dyDescent="0.25">
      <c r="A85" s="3340" t="s">
        <v>174</v>
      </c>
      <c r="B85" s="3343" t="s">
        <v>1484</v>
      </c>
      <c r="C85" s="3331">
        <v>600</v>
      </c>
      <c r="D85" s="3337" t="str">
        <f>D76</f>
        <v>-</v>
      </c>
      <c r="E85" s="445" t="s">
        <v>15</v>
      </c>
      <c r="F85" s="582">
        <f>F86</f>
        <v>300000</v>
      </c>
      <c r="G85" s="441">
        <f>G86</f>
        <v>1664</v>
      </c>
      <c r="H85" s="3330" t="s">
        <v>1495</v>
      </c>
      <c r="I85" s="437">
        <f t="shared" ref="I85:I98" si="8">G85/F85*100</f>
        <v>0.55466666666666664</v>
      </c>
      <c r="J85" s="3652" t="s">
        <v>2044</v>
      </c>
    </row>
    <row r="86" spans="1:10" s="434" customFormat="1" ht="72" customHeight="1" x14ac:dyDescent="0.25">
      <c r="A86" s="3342"/>
      <c r="B86" s="3345"/>
      <c r="C86" s="3333"/>
      <c r="D86" s="3337"/>
      <c r="E86" s="445" t="s">
        <v>1106</v>
      </c>
      <c r="F86" s="582">
        <v>300000</v>
      </c>
      <c r="G86" s="441">
        <v>1664</v>
      </c>
      <c r="H86" s="3330"/>
      <c r="I86" s="437">
        <f t="shared" si="8"/>
        <v>0.55466666666666664</v>
      </c>
      <c r="J86" s="3652"/>
    </row>
    <row r="87" spans="1:10" s="434" customFormat="1" ht="21" customHeight="1" x14ac:dyDescent="0.25">
      <c r="A87" s="3329" t="s">
        <v>178</v>
      </c>
      <c r="B87" s="3330" t="s">
        <v>440</v>
      </c>
      <c r="C87" s="3337">
        <v>1100</v>
      </c>
      <c r="D87" s="3337" t="str">
        <f>D76</f>
        <v>-</v>
      </c>
      <c r="E87" s="445" t="s">
        <v>15</v>
      </c>
      <c r="F87" s="582">
        <f>F88+F90+F89</f>
        <v>737416.79</v>
      </c>
      <c r="G87" s="441">
        <f>G88+G90+G89</f>
        <v>734801.35000000009</v>
      </c>
      <c r="H87" s="3330" t="s">
        <v>2362</v>
      </c>
      <c r="I87" s="437">
        <f t="shared" si="8"/>
        <v>99.645324050731205</v>
      </c>
      <c r="J87" s="3652"/>
    </row>
    <row r="88" spans="1:10" s="434" customFormat="1" ht="75" customHeight="1" x14ac:dyDescent="0.25">
      <c r="A88" s="3329"/>
      <c r="B88" s="3330"/>
      <c r="C88" s="3337"/>
      <c r="D88" s="3337"/>
      <c r="E88" s="445" t="s">
        <v>16</v>
      </c>
      <c r="F88" s="582">
        <v>319122.19</v>
      </c>
      <c r="G88" s="441">
        <v>317326.38</v>
      </c>
      <c r="H88" s="3330"/>
      <c r="I88" s="437">
        <f t="shared" si="8"/>
        <v>99.437265706906814</v>
      </c>
      <c r="J88" s="3652"/>
    </row>
    <row r="89" spans="1:10" s="434" customFormat="1" ht="55.5" customHeight="1" x14ac:dyDescent="0.25">
      <c r="A89" s="3329"/>
      <c r="B89" s="3330"/>
      <c r="C89" s="3337"/>
      <c r="D89" s="3337"/>
      <c r="E89" s="445" t="s">
        <v>1040</v>
      </c>
      <c r="F89" s="582">
        <v>141763.29999999999</v>
      </c>
      <c r="G89" s="441">
        <v>141763.29999999999</v>
      </c>
      <c r="H89" s="3330"/>
      <c r="I89" s="437">
        <f t="shared" si="8"/>
        <v>100</v>
      </c>
      <c r="J89" s="3652"/>
    </row>
    <row r="90" spans="1:10" s="434" customFormat="1" ht="79.5" customHeight="1" x14ac:dyDescent="0.25">
      <c r="A90" s="3329"/>
      <c r="B90" s="3330"/>
      <c r="C90" s="3337"/>
      <c r="D90" s="3337"/>
      <c r="E90" s="445" t="s">
        <v>19</v>
      </c>
      <c r="F90" s="582">
        <v>276531.3</v>
      </c>
      <c r="G90" s="441">
        <v>275711.67</v>
      </c>
      <c r="H90" s="3330"/>
      <c r="I90" s="437">
        <f t="shared" si="8"/>
        <v>99.703603172588416</v>
      </c>
      <c r="J90" s="3652"/>
    </row>
    <row r="91" spans="1:10" ht="21.75" customHeight="1" x14ac:dyDescent="0.25">
      <c r="A91" s="3654" t="s">
        <v>182</v>
      </c>
      <c r="B91" s="3660" t="s">
        <v>2050</v>
      </c>
      <c r="C91" s="3651">
        <v>1100</v>
      </c>
      <c r="D91" s="3651" t="str">
        <f>D76</f>
        <v>-</v>
      </c>
      <c r="E91" s="445" t="s">
        <v>15</v>
      </c>
      <c r="F91" s="582">
        <f>F92+F94+F93</f>
        <v>1125795.83</v>
      </c>
      <c r="G91" s="441">
        <f>G92+G94+G93</f>
        <v>1125795.82</v>
      </c>
      <c r="H91" s="3658" t="s">
        <v>2435</v>
      </c>
      <c r="I91" s="437">
        <f>G91/F91*100</f>
        <v>99.99999911173947</v>
      </c>
      <c r="J91" s="3365"/>
    </row>
    <row r="92" spans="1:10" ht="77.25" customHeight="1" x14ac:dyDescent="0.25">
      <c r="A92" s="3341"/>
      <c r="B92" s="3344"/>
      <c r="C92" s="3332"/>
      <c r="D92" s="3332"/>
      <c r="E92" s="445" t="s">
        <v>16</v>
      </c>
      <c r="F92" s="582">
        <v>670624.26</v>
      </c>
      <c r="G92" s="441">
        <v>670624.25</v>
      </c>
      <c r="H92" s="3344"/>
      <c r="I92" s="437">
        <f>G92/F92*100</f>
        <v>99.999998508852045</v>
      </c>
      <c r="J92" s="3366"/>
    </row>
    <row r="93" spans="1:10" ht="62.25" customHeight="1" x14ac:dyDescent="0.25">
      <c r="A93" s="3341"/>
      <c r="B93" s="3344"/>
      <c r="C93" s="3332"/>
      <c r="D93" s="3332"/>
      <c r="E93" s="445" t="s">
        <v>1040</v>
      </c>
      <c r="F93" s="582">
        <v>157578.29999999999</v>
      </c>
      <c r="G93" s="441">
        <v>157578.29999999999</v>
      </c>
      <c r="H93" s="3344"/>
      <c r="I93" s="437">
        <f>G93/F93*100</f>
        <v>100</v>
      </c>
      <c r="J93" s="3366"/>
    </row>
    <row r="94" spans="1:10" ht="79.5" customHeight="1" x14ac:dyDescent="0.25">
      <c r="A94" s="3342"/>
      <c r="B94" s="3345"/>
      <c r="C94" s="3333"/>
      <c r="D94" s="3333"/>
      <c r="E94" s="445" t="s">
        <v>19</v>
      </c>
      <c r="F94" s="582">
        <v>297593.27</v>
      </c>
      <c r="G94" s="582">
        <v>297593.27</v>
      </c>
      <c r="H94" s="3345"/>
      <c r="I94" s="437">
        <f>G94/F94*100</f>
        <v>100</v>
      </c>
      <c r="J94" s="3367"/>
    </row>
    <row r="95" spans="1:10" s="434" customFormat="1" ht="25.5" customHeight="1" x14ac:dyDescent="0.25">
      <c r="A95" s="3329" t="s">
        <v>187</v>
      </c>
      <c r="B95" s="3330" t="s">
        <v>1041</v>
      </c>
      <c r="C95" s="3651">
        <v>1100</v>
      </c>
      <c r="D95" s="3337" t="str">
        <f>D76</f>
        <v>-</v>
      </c>
      <c r="E95" s="445" t="s">
        <v>15</v>
      </c>
      <c r="F95" s="582">
        <f>F96+F98+F97</f>
        <v>362792.74</v>
      </c>
      <c r="G95" s="441">
        <f>G96+G98+G97</f>
        <v>362792.73</v>
      </c>
      <c r="H95" s="3330" t="s">
        <v>2363</v>
      </c>
      <c r="I95" s="437">
        <f>G95/F95*100</f>
        <v>99.99999724360525</v>
      </c>
      <c r="J95" s="3652"/>
    </row>
    <row r="96" spans="1:10" s="434" customFormat="1" ht="78.75" customHeight="1" x14ac:dyDescent="0.25">
      <c r="A96" s="3329"/>
      <c r="B96" s="3330"/>
      <c r="C96" s="3332"/>
      <c r="D96" s="3337"/>
      <c r="E96" s="445" t="s">
        <v>16</v>
      </c>
      <c r="F96" s="582">
        <v>163719.76999999999</v>
      </c>
      <c r="G96" s="441">
        <v>163719.76999999999</v>
      </c>
      <c r="H96" s="3330"/>
      <c r="I96" s="437">
        <f t="shared" si="8"/>
        <v>100</v>
      </c>
      <c r="J96" s="3652"/>
    </row>
    <row r="97" spans="1:10" s="434" customFormat="1" ht="60" customHeight="1" x14ac:dyDescent="0.25">
      <c r="A97" s="3329"/>
      <c r="B97" s="3330"/>
      <c r="C97" s="3332"/>
      <c r="D97" s="3337"/>
      <c r="E97" s="445" t="s">
        <v>1040</v>
      </c>
      <c r="F97" s="582">
        <v>57583.8</v>
      </c>
      <c r="G97" s="441">
        <v>57583.8</v>
      </c>
      <c r="H97" s="3330"/>
      <c r="I97" s="437">
        <f t="shared" si="8"/>
        <v>100</v>
      </c>
      <c r="J97" s="3652"/>
    </row>
    <row r="98" spans="1:10" s="434" customFormat="1" ht="83.25" customHeight="1" x14ac:dyDescent="0.25">
      <c r="A98" s="3329"/>
      <c r="B98" s="3330"/>
      <c r="C98" s="3333"/>
      <c r="D98" s="3337"/>
      <c r="E98" s="445" t="s">
        <v>19</v>
      </c>
      <c r="F98" s="582">
        <v>141489.17000000001</v>
      </c>
      <c r="G98" s="582">
        <v>141489.16</v>
      </c>
      <c r="H98" s="3330"/>
      <c r="I98" s="437">
        <f t="shared" si="8"/>
        <v>99.999992932321248</v>
      </c>
      <c r="J98" s="3652"/>
    </row>
    <row r="99" spans="1:10" s="434" customFormat="1" ht="33.75" customHeight="1" x14ac:dyDescent="0.25">
      <c r="A99" s="575"/>
      <c r="B99" s="576"/>
      <c r="C99" s="577"/>
      <c r="D99" s="577"/>
      <c r="E99" s="578"/>
      <c r="F99" s="583"/>
      <c r="G99" s="579"/>
      <c r="H99" s="576"/>
      <c r="I99" s="580"/>
      <c r="J99" s="581"/>
    </row>
  </sheetData>
  <mergeCells count="188">
    <mergeCell ref="J47:J48"/>
    <mergeCell ref="B47:B48"/>
    <mergeCell ref="C73:C75"/>
    <mergeCell ref="D73:D75"/>
    <mergeCell ref="A63:A65"/>
    <mergeCell ref="B63:B65"/>
    <mergeCell ref="C63:C65"/>
    <mergeCell ref="D63:D65"/>
    <mergeCell ref="H63:H65"/>
    <mergeCell ref="J63:J65"/>
    <mergeCell ref="D66:D68"/>
    <mergeCell ref="C66:C68"/>
    <mergeCell ref="B66:B68"/>
    <mergeCell ref="A66:A68"/>
    <mergeCell ref="A71:A72"/>
    <mergeCell ref="B71:B72"/>
    <mergeCell ref="C71:C72"/>
    <mergeCell ref="D71:D72"/>
    <mergeCell ref="H71:H72"/>
    <mergeCell ref="J71:J72"/>
    <mergeCell ref="A69:A70"/>
    <mergeCell ref="B69:B70"/>
    <mergeCell ref="C69:C70"/>
    <mergeCell ref="D69:D70"/>
    <mergeCell ref="A79:A82"/>
    <mergeCell ref="B79:B82"/>
    <mergeCell ref="C79:C82"/>
    <mergeCell ref="D79:D82"/>
    <mergeCell ref="H79:H82"/>
    <mergeCell ref="J79:J82"/>
    <mergeCell ref="A76:A78"/>
    <mergeCell ref="B76:B78"/>
    <mergeCell ref="H76:H78"/>
    <mergeCell ref="C76:C77"/>
    <mergeCell ref="D76:D77"/>
    <mergeCell ref="J76:J78"/>
    <mergeCell ref="A83:A84"/>
    <mergeCell ref="B83:B84"/>
    <mergeCell ref="C83:C84"/>
    <mergeCell ref="D83:D84"/>
    <mergeCell ref="H83:H84"/>
    <mergeCell ref="J83:J84"/>
    <mergeCell ref="J91:J94"/>
    <mergeCell ref="H91:H94"/>
    <mergeCell ref="A91:A94"/>
    <mergeCell ref="B91:B94"/>
    <mergeCell ref="C91:C94"/>
    <mergeCell ref="D91:D94"/>
    <mergeCell ref="J60:J62"/>
    <mergeCell ref="A60:A62"/>
    <mergeCell ref="B60:B62"/>
    <mergeCell ref="C60:C62"/>
    <mergeCell ref="D60:D62"/>
    <mergeCell ref="H60:H62"/>
    <mergeCell ref="H66:H68"/>
    <mergeCell ref="J66:J68"/>
    <mergeCell ref="A73:A75"/>
    <mergeCell ref="B73:B75"/>
    <mergeCell ref="H73:H75"/>
    <mergeCell ref="J73:J75"/>
    <mergeCell ref="H69:H70"/>
    <mergeCell ref="J69:J70"/>
    <mergeCell ref="J49:J51"/>
    <mergeCell ref="A49:A51"/>
    <mergeCell ref="B49:B51"/>
    <mergeCell ref="C49:C51"/>
    <mergeCell ref="D49:D51"/>
    <mergeCell ref="H49:H51"/>
    <mergeCell ref="J54:J56"/>
    <mergeCell ref="A57:A59"/>
    <mergeCell ref="B57:B59"/>
    <mergeCell ref="C57:C59"/>
    <mergeCell ref="D57:D59"/>
    <mergeCell ref="H57:H59"/>
    <mergeCell ref="J57:J59"/>
    <mergeCell ref="A54:A56"/>
    <mergeCell ref="B54:B56"/>
    <mergeCell ref="C54:C56"/>
    <mergeCell ref="D54:D56"/>
    <mergeCell ref="H54:H56"/>
    <mergeCell ref="A52:A53"/>
    <mergeCell ref="B52:B53"/>
    <mergeCell ref="C52:C53"/>
    <mergeCell ref="D52:D53"/>
    <mergeCell ref="H52:H53"/>
    <mergeCell ref="J52:J53"/>
    <mergeCell ref="J30:J31"/>
    <mergeCell ref="A32:A34"/>
    <mergeCell ref="B32:B34"/>
    <mergeCell ref="C32:C34"/>
    <mergeCell ref="D32:D34"/>
    <mergeCell ref="H32:H34"/>
    <mergeCell ref="J32:J34"/>
    <mergeCell ref="A30:A31"/>
    <mergeCell ref="B30:B31"/>
    <mergeCell ref="C30:C31"/>
    <mergeCell ref="D30:D31"/>
    <mergeCell ref="H30:H31"/>
    <mergeCell ref="A47:A48"/>
    <mergeCell ref="C47:C48"/>
    <mergeCell ref="D47:D48"/>
    <mergeCell ref="H47:H48"/>
    <mergeCell ref="D16:D18"/>
    <mergeCell ref="A16:A18"/>
    <mergeCell ref="B13:B15"/>
    <mergeCell ref="C13:C15"/>
    <mergeCell ref="B28:B29"/>
    <mergeCell ref="C28:C29"/>
    <mergeCell ref="D28:D29"/>
    <mergeCell ref="H28:H29"/>
    <mergeCell ref="A35:A37"/>
    <mergeCell ref="B35:B37"/>
    <mergeCell ref="C35:C37"/>
    <mergeCell ref="D35:D37"/>
    <mergeCell ref="H35:H37"/>
    <mergeCell ref="J28:J29"/>
    <mergeCell ref="A25:A27"/>
    <mergeCell ref="B25:B27"/>
    <mergeCell ref="C25:C27"/>
    <mergeCell ref="D25:D27"/>
    <mergeCell ref="H25:H27"/>
    <mergeCell ref="J19:J21"/>
    <mergeCell ref="A22:A24"/>
    <mergeCell ref="B22:B24"/>
    <mergeCell ref="C22:C24"/>
    <mergeCell ref="D22:D24"/>
    <mergeCell ref="H22:H24"/>
    <mergeCell ref="J22:J24"/>
    <mergeCell ref="A19:A21"/>
    <mergeCell ref="B19:B21"/>
    <mergeCell ref="C19:C21"/>
    <mergeCell ref="D19:D21"/>
    <mergeCell ref="H19:H21"/>
    <mergeCell ref="J25:J27"/>
    <mergeCell ref="A28:A29"/>
    <mergeCell ref="A6:J6"/>
    <mergeCell ref="H1:J1"/>
    <mergeCell ref="H2:J2"/>
    <mergeCell ref="A3:J3"/>
    <mergeCell ref="A4:J4"/>
    <mergeCell ref="A5:J5"/>
    <mergeCell ref="H16:H18"/>
    <mergeCell ref="J16:J18"/>
    <mergeCell ref="B10:B11"/>
    <mergeCell ref="C10:D10"/>
    <mergeCell ref="E10:E11"/>
    <mergeCell ref="F10:G10"/>
    <mergeCell ref="H10:H11"/>
    <mergeCell ref="I10:I11"/>
    <mergeCell ref="J10:J11"/>
    <mergeCell ref="J13:J15"/>
    <mergeCell ref="D13:D15"/>
    <mergeCell ref="H13:H15"/>
    <mergeCell ref="B16:B18"/>
    <mergeCell ref="C16:C18"/>
    <mergeCell ref="A10:A11"/>
    <mergeCell ref="A13:A15"/>
    <mergeCell ref="J43:J45"/>
    <mergeCell ref="A43:A45"/>
    <mergeCell ref="B43:B45"/>
    <mergeCell ref="C43:C45"/>
    <mergeCell ref="D43:D45"/>
    <mergeCell ref="H43:H45"/>
    <mergeCell ref="C38:C41"/>
    <mergeCell ref="D38:D41"/>
    <mergeCell ref="J35:J37"/>
    <mergeCell ref="H38:H41"/>
    <mergeCell ref="J38:J41"/>
    <mergeCell ref="A38:A41"/>
    <mergeCell ref="B38:B41"/>
    <mergeCell ref="A95:A98"/>
    <mergeCell ref="B95:B98"/>
    <mergeCell ref="C95:C98"/>
    <mergeCell ref="D95:D98"/>
    <mergeCell ref="H95:H98"/>
    <mergeCell ref="J95:J98"/>
    <mergeCell ref="A85:A86"/>
    <mergeCell ref="B85:B86"/>
    <mergeCell ref="C85:C86"/>
    <mergeCell ref="D85:D86"/>
    <mergeCell ref="H85:H86"/>
    <mergeCell ref="J85:J86"/>
    <mergeCell ref="A87:A90"/>
    <mergeCell ref="B87:B90"/>
    <mergeCell ref="C87:C90"/>
    <mergeCell ref="D87:D90"/>
    <mergeCell ref="H87:H90"/>
    <mergeCell ref="J87:J90"/>
  </mergeCells>
  <pageMargins left="0.78740157480314965" right="0.39370078740157483" top="0.78740157480314965" bottom="0.59055118110236227" header="0.31496062992125984" footer="0.39370078740157483"/>
  <pageSetup paperSize="9" scale="62" firstPageNumber="223" orientation="landscape" useFirstPageNumber="1" r:id="rId1"/>
  <headerFooter>
    <oddFooter>&amp;R&amp;"Times New Roman,обычный"&amp;14&amp;P</oddFooter>
  </headerFooter>
  <rowBreaks count="4" manualBreakCount="4">
    <brk id="53" max="16383" man="1"/>
    <brk id="62" max="16383" man="1"/>
    <brk id="70" max="16383" man="1"/>
    <brk id="84" max="16383" man="1"/>
  </rowBreaks>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A1:G16"/>
  <sheetViews>
    <sheetView tabSelected="1" topLeftCell="A4" zoomScale="70" zoomScaleNormal="70" workbookViewId="0">
      <selection activeCell="H14" sqref="H14"/>
    </sheetView>
  </sheetViews>
  <sheetFormatPr defaultRowHeight="18" x14ac:dyDescent="0.25"/>
  <cols>
    <col min="1" max="1" width="5.7109375" style="1565" customWidth="1"/>
    <col min="2" max="2" width="77.28515625" style="1005" customWidth="1"/>
    <col min="3" max="3" width="11.7109375" style="1005" customWidth="1"/>
    <col min="4" max="6" width="15.7109375" style="1005" customWidth="1"/>
    <col min="7" max="7" width="70.85546875" style="1005" customWidth="1"/>
    <col min="8" max="8" width="14.85546875" style="1005" bestFit="1" customWidth="1"/>
    <col min="9" max="251" width="9.140625" style="1005"/>
    <col min="252" max="252" width="5.7109375" style="1005" customWidth="1"/>
    <col min="253" max="253" width="37.7109375" style="1005" customWidth="1"/>
    <col min="254" max="254" width="15.7109375" style="1005" customWidth="1"/>
    <col min="255" max="255" width="11.7109375" style="1005" customWidth="1"/>
    <col min="256" max="258" width="15.7109375" style="1005" customWidth="1"/>
    <col min="259" max="259" width="30.7109375" style="1005" customWidth="1"/>
    <col min="260" max="260" width="13.7109375" style="1005" customWidth="1"/>
    <col min="261" max="261" width="21.7109375" style="1005" customWidth="1"/>
    <col min="262" max="263" width="15.7109375" style="1005" customWidth="1"/>
    <col min="264" max="264" width="14.85546875" style="1005" bestFit="1" customWidth="1"/>
    <col min="265" max="507" width="9.140625" style="1005"/>
    <col min="508" max="508" width="5.7109375" style="1005" customWidth="1"/>
    <col min="509" max="509" width="37.7109375" style="1005" customWidth="1"/>
    <col min="510" max="510" width="15.7109375" style="1005" customWidth="1"/>
    <col min="511" max="511" width="11.7109375" style="1005" customWidth="1"/>
    <col min="512" max="514" width="15.7109375" style="1005" customWidth="1"/>
    <col min="515" max="515" width="30.7109375" style="1005" customWidth="1"/>
    <col min="516" max="516" width="13.7109375" style="1005" customWidth="1"/>
    <col min="517" max="517" width="21.7109375" style="1005" customWidth="1"/>
    <col min="518" max="519" width="15.7109375" style="1005" customWidth="1"/>
    <col min="520" max="520" width="14.85546875" style="1005" bestFit="1" customWidth="1"/>
    <col min="521" max="763" width="9.140625" style="1005"/>
    <col min="764" max="764" width="5.7109375" style="1005" customWidth="1"/>
    <col min="765" max="765" width="37.7109375" style="1005" customWidth="1"/>
    <col min="766" max="766" width="15.7109375" style="1005" customWidth="1"/>
    <col min="767" max="767" width="11.7109375" style="1005" customWidth="1"/>
    <col min="768" max="770" width="15.7109375" style="1005" customWidth="1"/>
    <col min="771" max="771" width="30.7109375" style="1005" customWidth="1"/>
    <col min="772" max="772" width="13.7109375" style="1005" customWidth="1"/>
    <col min="773" max="773" width="21.7109375" style="1005" customWidth="1"/>
    <col min="774" max="775" width="15.7109375" style="1005" customWidth="1"/>
    <col min="776" max="776" width="14.85546875" style="1005" bestFit="1" customWidth="1"/>
    <col min="777" max="1019" width="9.140625" style="1005"/>
    <col min="1020" max="1020" width="5.7109375" style="1005" customWidth="1"/>
    <col min="1021" max="1021" width="37.7109375" style="1005" customWidth="1"/>
    <col min="1022" max="1022" width="15.7109375" style="1005" customWidth="1"/>
    <col min="1023" max="1023" width="11.7109375" style="1005" customWidth="1"/>
    <col min="1024" max="1026" width="15.7109375" style="1005" customWidth="1"/>
    <col min="1027" max="1027" width="30.7109375" style="1005" customWidth="1"/>
    <col min="1028" max="1028" width="13.7109375" style="1005" customWidth="1"/>
    <col min="1029" max="1029" width="21.7109375" style="1005" customWidth="1"/>
    <col min="1030" max="1031" width="15.7109375" style="1005" customWidth="1"/>
    <col min="1032" max="1032" width="14.85546875" style="1005" bestFit="1" customWidth="1"/>
    <col min="1033" max="1275" width="9.140625" style="1005"/>
    <col min="1276" max="1276" width="5.7109375" style="1005" customWidth="1"/>
    <col min="1277" max="1277" width="37.7109375" style="1005" customWidth="1"/>
    <col min="1278" max="1278" width="15.7109375" style="1005" customWidth="1"/>
    <col min="1279" max="1279" width="11.7109375" style="1005" customWidth="1"/>
    <col min="1280" max="1282" width="15.7109375" style="1005" customWidth="1"/>
    <col min="1283" max="1283" width="30.7109375" style="1005" customWidth="1"/>
    <col min="1284" max="1284" width="13.7109375" style="1005" customWidth="1"/>
    <col min="1285" max="1285" width="21.7109375" style="1005" customWidth="1"/>
    <col min="1286" max="1287" width="15.7109375" style="1005" customWidth="1"/>
    <col min="1288" max="1288" width="14.85546875" style="1005" bestFit="1" customWidth="1"/>
    <col min="1289" max="1531" width="9.140625" style="1005"/>
    <col min="1532" max="1532" width="5.7109375" style="1005" customWidth="1"/>
    <col min="1533" max="1533" width="37.7109375" style="1005" customWidth="1"/>
    <col min="1534" max="1534" width="15.7109375" style="1005" customWidth="1"/>
    <col min="1535" max="1535" width="11.7109375" style="1005" customWidth="1"/>
    <col min="1536" max="1538" width="15.7109375" style="1005" customWidth="1"/>
    <col min="1539" max="1539" width="30.7109375" style="1005" customWidth="1"/>
    <col min="1540" max="1540" width="13.7109375" style="1005" customWidth="1"/>
    <col min="1541" max="1541" width="21.7109375" style="1005" customWidth="1"/>
    <col min="1542" max="1543" width="15.7109375" style="1005" customWidth="1"/>
    <col min="1544" max="1544" width="14.85546875" style="1005" bestFit="1" customWidth="1"/>
    <col min="1545" max="1787" width="9.140625" style="1005"/>
    <col min="1788" max="1788" width="5.7109375" style="1005" customWidth="1"/>
    <col min="1789" max="1789" width="37.7109375" style="1005" customWidth="1"/>
    <col min="1790" max="1790" width="15.7109375" style="1005" customWidth="1"/>
    <col min="1791" max="1791" width="11.7109375" style="1005" customWidth="1"/>
    <col min="1792" max="1794" width="15.7109375" style="1005" customWidth="1"/>
    <col min="1795" max="1795" width="30.7109375" style="1005" customWidth="1"/>
    <col min="1796" max="1796" width="13.7109375" style="1005" customWidth="1"/>
    <col min="1797" max="1797" width="21.7109375" style="1005" customWidth="1"/>
    <col min="1798" max="1799" width="15.7109375" style="1005" customWidth="1"/>
    <col min="1800" max="1800" width="14.85546875" style="1005" bestFit="1" customWidth="1"/>
    <col min="1801" max="2043" width="9.140625" style="1005"/>
    <col min="2044" max="2044" width="5.7109375" style="1005" customWidth="1"/>
    <col min="2045" max="2045" width="37.7109375" style="1005" customWidth="1"/>
    <col min="2046" max="2046" width="15.7109375" style="1005" customWidth="1"/>
    <col min="2047" max="2047" width="11.7109375" style="1005" customWidth="1"/>
    <col min="2048" max="2050" width="15.7109375" style="1005" customWidth="1"/>
    <col min="2051" max="2051" width="30.7109375" style="1005" customWidth="1"/>
    <col min="2052" max="2052" width="13.7109375" style="1005" customWidth="1"/>
    <col min="2053" max="2053" width="21.7109375" style="1005" customWidth="1"/>
    <col min="2054" max="2055" width="15.7109375" style="1005" customWidth="1"/>
    <col min="2056" max="2056" width="14.85546875" style="1005" bestFit="1" customWidth="1"/>
    <col min="2057" max="2299" width="9.140625" style="1005"/>
    <col min="2300" max="2300" width="5.7109375" style="1005" customWidth="1"/>
    <col min="2301" max="2301" width="37.7109375" style="1005" customWidth="1"/>
    <col min="2302" max="2302" width="15.7109375" style="1005" customWidth="1"/>
    <col min="2303" max="2303" width="11.7109375" style="1005" customWidth="1"/>
    <col min="2304" max="2306" width="15.7109375" style="1005" customWidth="1"/>
    <col min="2307" max="2307" width="30.7109375" style="1005" customWidth="1"/>
    <col min="2308" max="2308" width="13.7109375" style="1005" customWidth="1"/>
    <col min="2309" max="2309" width="21.7109375" style="1005" customWidth="1"/>
    <col min="2310" max="2311" width="15.7109375" style="1005" customWidth="1"/>
    <col min="2312" max="2312" width="14.85546875" style="1005" bestFit="1" customWidth="1"/>
    <col min="2313" max="2555" width="9.140625" style="1005"/>
    <col min="2556" max="2556" width="5.7109375" style="1005" customWidth="1"/>
    <col min="2557" max="2557" width="37.7109375" style="1005" customWidth="1"/>
    <col min="2558" max="2558" width="15.7109375" style="1005" customWidth="1"/>
    <col min="2559" max="2559" width="11.7109375" style="1005" customWidth="1"/>
    <col min="2560" max="2562" width="15.7109375" style="1005" customWidth="1"/>
    <col min="2563" max="2563" width="30.7109375" style="1005" customWidth="1"/>
    <col min="2564" max="2564" width="13.7109375" style="1005" customWidth="1"/>
    <col min="2565" max="2565" width="21.7109375" style="1005" customWidth="1"/>
    <col min="2566" max="2567" width="15.7109375" style="1005" customWidth="1"/>
    <col min="2568" max="2568" width="14.85546875" style="1005" bestFit="1" customWidth="1"/>
    <col min="2569" max="2811" width="9.140625" style="1005"/>
    <col min="2812" max="2812" width="5.7109375" style="1005" customWidth="1"/>
    <col min="2813" max="2813" width="37.7109375" style="1005" customWidth="1"/>
    <col min="2814" max="2814" width="15.7109375" style="1005" customWidth="1"/>
    <col min="2815" max="2815" width="11.7109375" style="1005" customWidth="1"/>
    <col min="2816" max="2818" width="15.7109375" style="1005" customWidth="1"/>
    <col min="2819" max="2819" width="30.7109375" style="1005" customWidth="1"/>
    <col min="2820" max="2820" width="13.7109375" style="1005" customWidth="1"/>
    <col min="2821" max="2821" width="21.7109375" style="1005" customWidth="1"/>
    <col min="2822" max="2823" width="15.7109375" style="1005" customWidth="1"/>
    <col min="2824" max="2824" width="14.85546875" style="1005" bestFit="1" customWidth="1"/>
    <col min="2825" max="3067" width="9.140625" style="1005"/>
    <col min="3068" max="3068" width="5.7109375" style="1005" customWidth="1"/>
    <col min="3069" max="3069" width="37.7109375" style="1005" customWidth="1"/>
    <col min="3070" max="3070" width="15.7109375" style="1005" customWidth="1"/>
    <col min="3071" max="3071" width="11.7109375" style="1005" customWidth="1"/>
    <col min="3072" max="3074" width="15.7109375" style="1005" customWidth="1"/>
    <col min="3075" max="3075" width="30.7109375" style="1005" customWidth="1"/>
    <col min="3076" max="3076" width="13.7109375" style="1005" customWidth="1"/>
    <col min="3077" max="3077" width="21.7109375" style="1005" customWidth="1"/>
    <col min="3078" max="3079" width="15.7109375" style="1005" customWidth="1"/>
    <col min="3080" max="3080" width="14.85546875" style="1005" bestFit="1" customWidth="1"/>
    <col min="3081" max="3323" width="9.140625" style="1005"/>
    <col min="3324" max="3324" width="5.7109375" style="1005" customWidth="1"/>
    <col min="3325" max="3325" width="37.7109375" style="1005" customWidth="1"/>
    <col min="3326" max="3326" width="15.7109375" style="1005" customWidth="1"/>
    <col min="3327" max="3327" width="11.7109375" style="1005" customWidth="1"/>
    <col min="3328" max="3330" width="15.7109375" style="1005" customWidth="1"/>
    <col min="3331" max="3331" width="30.7109375" style="1005" customWidth="1"/>
    <col min="3332" max="3332" width="13.7109375" style="1005" customWidth="1"/>
    <col min="3333" max="3333" width="21.7109375" style="1005" customWidth="1"/>
    <col min="3334" max="3335" width="15.7109375" style="1005" customWidth="1"/>
    <col min="3336" max="3336" width="14.85546875" style="1005" bestFit="1" customWidth="1"/>
    <col min="3337" max="3579" width="9.140625" style="1005"/>
    <col min="3580" max="3580" width="5.7109375" style="1005" customWidth="1"/>
    <col min="3581" max="3581" width="37.7109375" style="1005" customWidth="1"/>
    <col min="3582" max="3582" width="15.7109375" style="1005" customWidth="1"/>
    <col min="3583" max="3583" width="11.7109375" style="1005" customWidth="1"/>
    <col min="3584" max="3586" width="15.7109375" style="1005" customWidth="1"/>
    <col min="3587" max="3587" width="30.7109375" style="1005" customWidth="1"/>
    <col min="3588" max="3588" width="13.7109375" style="1005" customWidth="1"/>
    <col min="3589" max="3589" width="21.7109375" style="1005" customWidth="1"/>
    <col min="3590" max="3591" width="15.7109375" style="1005" customWidth="1"/>
    <col min="3592" max="3592" width="14.85546875" style="1005" bestFit="1" customWidth="1"/>
    <col min="3593" max="3835" width="9.140625" style="1005"/>
    <col min="3836" max="3836" width="5.7109375" style="1005" customWidth="1"/>
    <col min="3837" max="3837" width="37.7109375" style="1005" customWidth="1"/>
    <col min="3838" max="3838" width="15.7109375" style="1005" customWidth="1"/>
    <col min="3839" max="3839" width="11.7109375" style="1005" customWidth="1"/>
    <col min="3840" max="3842" width="15.7109375" style="1005" customWidth="1"/>
    <col min="3843" max="3843" width="30.7109375" style="1005" customWidth="1"/>
    <col min="3844" max="3844" width="13.7109375" style="1005" customWidth="1"/>
    <col min="3845" max="3845" width="21.7109375" style="1005" customWidth="1"/>
    <col min="3846" max="3847" width="15.7109375" style="1005" customWidth="1"/>
    <col min="3848" max="3848" width="14.85546875" style="1005" bestFit="1" customWidth="1"/>
    <col min="3849" max="4091" width="9.140625" style="1005"/>
    <col min="4092" max="4092" width="5.7109375" style="1005" customWidth="1"/>
    <col min="4093" max="4093" width="37.7109375" style="1005" customWidth="1"/>
    <col min="4094" max="4094" width="15.7109375" style="1005" customWidth="1"/>
    <col min="4095" max="4095" width="11.7109375" style="1005" customWidth="1"/>
    <col min="4096" max="4098" width="15.7109375" style="1005" customWidth="1"/>
    <col min="4099" max="4099" width="30.7109375" style="1005" customWidth="1"/>
    <col min="4100" max="4100" width="13.7109375" style="1005" customWidth="1"/>
    <col min="4101" max="4101" width="21.7109375" style="1005" customWidth="1"/>
    <col min="4102" max="4103" width="15.7109375" style="1005" customWidth="1"/>
    <col min="4104" max="4104" width="14.85546875" style="1005" bestFit="1" customWidth="1"/>
    <col min="4105" max="4347" width="9.140625" style="1005"/>
    <col min="4348" max="4348" width="5.7109375" style="1005" customWidth="1"/>
    <col min="4349" max="4349" width="37.7109375" style="1005" customWidth="1"/>
    <col min="4350" max="4350" width="15.7109375" style="1005" customWidth="1"/>
    <col min="4351" max="4351" width="11.7109375" style="1005" customWidth="1"/>
    <col min="4352" max="4354" width="15.7109375" style="1005" customWidth="1"/>
    <col min="4355" max="4355" width="30.7109375" style="1005" customWidth="1"/>
    <col min="4356" max="4356" width="13.7109375" style="1005" customWidth="1"/>
    <col min="4357" max="4357" width="21.7109375" style="1005" customWidth="1"/>
    <col min="4358" max="4359" width="15.7109375" style="1005" customWidth="1"/>
    <col min="4360" max="4360" width="14.85546875" style="1005" bestFit="1" customWidth="1"/>
    <col min="4361" max="4603" width="9.140625" style="1005"/>
    <col min="4604" max="4604" width="5.7109375" style="1005" customWidth="1"/>
    <col min="4605" max="4605" width="37.7109375" style="1005" customWidth="1"/>
    <col min="4606" max="4606" width="15.7109375" style="1005" customWidth="1"/>
    <col min="4607" max="4607" width="11.7109375" style="1005" customWidth="1"/>
    <col min="4608" max="4610" width="15.7109375" style="1005" customWidth="1"/>
    <col min="4611" max="4611" width="30.7109375" style="1005" customWidth="1"/>
    <col min="4612" max="4612" width="13.7109375" style="1005" customWidth="1"/>
    <col min="4613" max="4613" width="21.7109375" style="1005" customWidth="1"/>
    <col min="4614" max="4615" width="15.7109375" style="1005" customWidth="1"/>
    <col min="4616" max="4616" width="14.85546875" style="1005" bestFit="1" customWidth="1"/>
    <col min="4617" max="4859" width="9.140625" style="1005"/>
    <col min="4860" max="4860" width="5.7109375" style="1005" customWidth="1"/>
    <col min="4861" max="4861" width="37.7109375" style="1005" customWidth="1"/>
    <col min="4862" max="4862" width="15.7109375" style="1005" customWidth="1"/>
    <col min="4863" max="4863" width="11.7109375" style="1005" customWidth="1"/>
    <col min="4864" max="4866" width="15.7109375" style="1005" customWidth="1"/>
    <col min="4867" max="4867" width="30.7109375" style="1005" customWidth="1"/>
    <col min="4868" max="4868" width="13.7109375" style="1005" customWidth="1"/>
    <col min="4869" max="4869" width="21.7109375" style="1005" customWidth="1"/>
    <col min="4870" max="4871" width="15.7109375" style="1005" customWidth="1"/>
    <col min="4872" max="4872" width="14.85546875" style="1005" bestFit="1" customWidth="1"/>
    <col min="4873" max="5115" width="9.140625" style="1005"/>
    <col min="5116" max="5116" width="5.7109375" style="1005" customWidth="1"/>
    <col min="5117" max="5117" width="37.7109375" style="1005" customWidth="1"/>
    <col min="5118" max="5118" width="15.7109375" style="1005" customWidth="1"/>
    <col min="5119" max="5119" width="11.7109375" style="1005" customWidth="1"/>
    <col min="5120" max="5122" width="15.7109375" style="1005" customWidth="1"/>
    <col min="5123" max="5123" width="30.7109375" style="1005" customWidth="1"/>
    <col min="5124" max="5124" width="13.7109375" style="1005" customWidth="1"/>
    <col min="5125" max="5125" width="21.7109375" style="1005" customWidth="1"/>
    <col min="5126" max="5127" width="15.7109375" style="1005" customWidth="1"/>
    <col min="5128" max="5128" width="14.85546875" style="1005" bestFit="1" customWidth="1"/>
    <col min="5129" max="5371" width="9.140625" style="1005"/>
    <col min="5372" max="5372" width="5.7109375" style="1005" customWidth="1"/>
    <col min="5373" max="5373" width="37.7109375" style="1005" customWidth="1"/>
    <col min="5374" max="5374" width="15.7109375" style="1005" customWidth="1"/>
    <col min="5375" max="5375" width="11.7109375" style="1005" customWidth="1"/>
    <col min="5376" max="5378" width="15.7109375" style="1005" customWidth="1"/>
    <col min="5379" max="5379" width="30.7109375" style="1005" customWidth="1"/>
    <col min="5380" max="5380" width="13.7109375" style="1005" customWidth="1"/>
    <col min="5381" max="5381" width="21.7109375" style="1005" customWidth="1"/>
    <col min="5382" max="5383" width="15.7109375" style="1005" customWidth="1"/>
    <col min="5384" max="5384" width="14.85546875" style="1005" bestFit="1" customWidth="1"/>
    <col min="5385" max="5627" width="9.140625" style="1005"/>
    <col min="5628" max="5628" width="5.7109375" style="1005" customWidth="1"/>
    <col min="5629" max="5629" width="37.7109375" style="1005" customWidth="1"/>
    <col min="5630" max="5630" width="15.7109375" style="1005" customWidth="1"/>
    <col min="5631" max="5631" width="11.7109375" style="1005" customWidth="1"/>
    <col min="5632" max="5634" width="15.7109375" style="1005" customWidth="1"/>
    <col min="5635" max="5635" width="30.7109375" style="1005" customWidth="1"/>
    <col min="5636" max="5636" width="13.7109375" style="1005" customWidth="1"/>
    <col min="5637" max="5637" width="21.7109375" style="1005" customWidth="1"/>
    <col min="5638" max="5639" width="15.7109375" style="1005" customWidth="1"/>
    <col min="5640" max="5640" width="14.85546875" style="1005" bestFit="1" customWidth="1"/>
    <col min="5641" max="5883" width="9.140625" style="1005"/>
    <col min="5884" max="5884" width="5.7109375" style="1005" customWidth="1"/>
    <col min="5885" max="5885" width="37.7109375" style="1005" customWidth="1"/>
    <col min="5886" max="5886" width="15.7109375" style="1005" customWidth="1"/>
    <col min="5887" max="5887" width="11.7109375" style="1005" customWidth="1"/>
    <col min="5888" max="5890" width="15.7109375" style="1005" customWidth="1"/>
    <col min="5891" max="5891" width="30.7109375" style="1005" customWidth="1"/>
    <col min="5892" max="5892" width="13.7109375" style="1005" customWidth="1"/>
    <col min="5893" max="5893" width="21.7109375" style="1005" customWidth="1"/>
    <col min="5894" max="5895" width="15.7109375" style="1005" customWidth="1"/>
    <col min="5896" max="5896" width="14.85546875" style="1005" bestFit="1" customWidth="1"/>
    <col min="5897" max="6139" width="9.140625" style="1005"/>
    <col min="6140" max="6140" width="5.7109375" style="1005" customWidth="1"/>
    <col min="6141" max="6141" width="37.7109375" style="1005" customWidth="1"/>
    <col min="6142" max="6142" width="15.7109375" style="1005" customWidth="1"/>
    <col min="6143" max="6143" width="11.7109375" style="1005" customWidth="1"/>
    <col min="6144" max="6146" width="15.7109375" style="1005" customWidth="1"/>
    <col min="6147" max="6147" width="30.7109375" style="1005" customWidth="1"/>
    <col min="6148" max="6148" width="13.7109375" style="1005" customWidth="1"/>
    <col min="6149" max="6149" width="21.7109375" style="1005" customWidth="1"/>
    <col min="6150" max="6151" width="15.7109375" style="1005" customWidth="1"/>
    <col min="6152" max="6152" width="14.85546875" style="1005" bestFit="1" customWidth="1"/>
    <col min="6153" max="6395" width="9.140625" style="1005"/>
    <col min="6396" max="6396" width="5.7109375" style="1005" customWidth="1"/>
    <col min="6397" max="6397" width="37.7109375" style="1005" customWidth="1"/>
    <col min="6398" max="6398" width="15.7109375" style="1005" customWidth="1"/>
    <col min="6399" max="6399" width="11.7109375" style="1005" customWidth="1"/>
    <col min="6400" max="6402" width="15.7109375" style="1005" customWidth="1"/>
    <col min="6403" max="6403" width="30.7109375" style="1005" customWidth="1"/>
    <col min="6404" max="6404" width="13.7109375" style="1005" customWidth="1"/>
    <col min="6405" max="6405" width="21.7109375" style="1005" customWidth="1"/>
    <col min="6406" max="6407" width="15.7109375" style="1005" customWidth="1"/>
    <col min="6408" max="6408" width="14.85546875" style="1005" bestFit="1" customWidth="1"/>
    <col min="6409" max="6651" width="9.140625" style="1005"/>
    <col min="6652" max="6652" width="5.7109375" style="1005" customWidth="1"/>
    <col min="6653" max="6653" width="37.7109375" style="1005" customWidth="1"/>
    <col min="6654" max="6654" width="15.7109375" style="1005" customWidth="1"/>
    <col min="6655" max="6655" width="11.7109375" style="1005" customWidth="1"/>
    <col min="6656" max="6658" width="15.7109375" style="1005" customWidth="1"/>
    <col min="6659" max="6659" width="30.7109375" style="1005" customWidth="1"/>
    <col min="6660" max="6660" width="13.7109375" style="1005" customWidth="1"/>
    <col min="6661" max="6661" width="21.7109375" style="1005" customWidth="1"/>
    <col min="6662" max="6663" width="15.7109375" style="1005" customWidth="1"/>
    <col min="6664" max="6664" width="14.85546875" style="1005" bestFit="1" customWidth="1"/>
    <col min="6665" max="6907" width="9.140625" style="1005"/>
    <col min="6908" max="6908" width="5.7109375" style="1005" customWidth="1"/>
    <col min="6909" max="6909" width="37.7109375" style="1005" customWidth="1"/>
    <col min="6910" max="6910" width="15.7109375" style="1005" customWidth="1"/>
    <col min="6911" max="6911" width="11.7109375" style="1005" customWidth="1"/>
    <col min="6912" max="6914" width="15.7109375" style="1005" customWidth="1"/>
    <col min="6915" max="6915" width="30.7109375" style="1005" customWidth="1"/>
    <col min="6916" max="6916" width="13.7109375" style="1005" customWidth="1"/>
    <col min="6917" max="6917" width="21.7109375" style="1005" customWidth="1"/>
    <col min="6918" max="6919" width="15.7109375" style="1005" customWidth="1"/>
    <col min="6920" max="6920" width="14.85546875" style="1005" bestFit="1" customWidth="1"/>
    <col min="6921" max="7163" width="9.140625" style="1005"/>
    <col min="7164" max="7164" width="5.7109375" style="1005" customWidth="1"/>
    <col min="7165" max="7165" width="37.7109375" style="1005" customWidth="1"/>
    <col min="7166" max="7166" width="15.7109375" style="1005" customWidth="1"/>
    <col min="7167" max="7167" width="11.7109375" style="1005" customWidth="1"/>
    <col min="7168" max="7170" width="15.7109375" style="1005" customWidth="1"/>
    <col min="7171" max="7171" width="30.7109375" style="1005" customWidth="1"/>
    <col min="7172" max="7172" width="13.7109375" style="1005" customWidth="1"/>
    <col min="7173" max="7173" width="21.7109375" style="1005" customWidth="1"/>
    <col min="7174" max="7175" width="15.7109375" style="1005" customWidth="1"/>
    <col min="7176" max="7176" width="14.85546875" style="1005" bestFit="1" customWidth="1"/>
    <col min="7177" max="7419" width="9.140625" style="1005"/>
    <col min="7420" max="7420" width="5.7109375" style="1005" customWidth="1"/>
    <col min="7421" max="7421" width="37.7109375" style="1005" customWidth="1"/>
    <col min="7422" max="7422" width="15.7109375" style="1005" customWidth="1"/>
    <col min="7423" max="7423" width="11.7109375" style="1005" customWidth="1"/>
    <col min="7424" max="7426" width="15.7109375" style="1005" customWidth="1"/>
    <col min="7427" max="7427" width="30.7109375" style="1005" customWidth="1"/>
    <col min="7428" max="7428" width="13.7109375" style="1005" customWidth="1"/>
    <col min="7429" max="7429" width="21.7109375" style="1005" customWidth="1"/>
    <col min="7430" max="7431" width="15.7109375" style="1005" customWidth="1"/>
    <col min="7432" max="7432" width="14.85546875" style="1005" bestFit="1" customWidth="1"/>
    <col min="7433" max="7675" width="9.140625" style="1005"/>
    <col min="7676" max="7676" width="5.7109375" style="1005" customWidth="1"/>
    <col min="7677" max="7677" width="37.7109375" style="1005" customWidth="1"/>
    <col min="7678" max="7678" width="15.7109375" style="1005" customWidth="1"/>
    <col min="7679" max="7679" width="11.7109375" style="1005" customWidth="1"/>
    <col min="7680" max="7682" width="15.7109375" style="1005" customWidth="1"/>
    <col min="7683" max="7683" width="30.7109375" style="1005" customWidth="1"/>
    <col min="7684" max="7684" width="13.7109375" style="1005" customWidth="1"/>
    <col min="7685" max="7685" width="21.7109375" style="1005" customWidth="1"/>
    <col min="7686" max="7687" width="15.7109375" style="1005" customWidth="1"/>
    <col min="7688" max="7688" width="14.85546875" style="1005" bestFit="1" customWidth="1"/>
    <col min="7689" max="7931" width="9.140625" style="1005"/>
    <col min="7932" max="7932" width="5.7109375" style="1005" customWidth="1"/>
    <col min="7933" max="7933" width="37.7109375" style="1005" customWidth="1"/>
    <col min="7934" max="7934" width="15.7109375" style="1005" customWidth="1"/>
    <col min="7935" max="7935" width="11.7109375" style="1005" customWidth="1"/>
    <col min="7936" max="7938" width="15.7109375" style="1005" customWidth="1"/>
    <col min="7939" max="7939" width="30.7109375" style="1005" customWidth="1"/>
    <col min="7940" max="7940" width="13.7109375" style="1005" customWidth="1"/>
    <col min="7941" max="7941" width="21.7109375" style="1005" customWidth="1"/>
    <col min="7942" max="7943" width="15.7109375" style="1005" customWidth="1"/>
    <col min="7944" max="7944" width="14.85546875" style="1005" bestFit="1" customWidth="1"/>
    <col min="7945" max="8187" width="9.140625" style="1005"/>
    <col min="8188" max="8188" width="5.7109375" style="1005" customWidth="1"/>
    <col min="8189" max="8189" width="37.7109375" style="1005" customWidth="1"/>
    <col min="8190" max="8190" width="15.7109375" style="1005" customWidth="1"/>
    <col min="8191" max="8191" width="11.7109375" style="1005" customWidth="1"/>
    <col min="8192" max="8194" width="15.7109375" style="1005" customWidth="1"/>
    <col min="8195" max="8195" width="30.7109375" style="1005" customWidth="1"/>
    <col min="8196" max="8196" width="13.7109375" style="1005" customWidth="1"/>
    <col min="8197" max="8197" width="21.7109375" style="1005" customWidth="1"/>
    <col min="8198" max="8199" width="15.7109375" style="1005" customWidth="1"/>
    <col min="8200" max="8200" width="14.85546875" style="1005" bestFit="1" customWidth="1"/>
    <col min="8201" max="8443" width="9.140625" style="1005"/>
    <col min="8444" max="8444" width="5.7109375" style="1005" customWidth="1"/>
    <col min="8445" max="8445" width="37.7109375" style="1005" customWidth="1"/>
    <col min="8446" max="8446" width="15.7109375" style="1005" customWidth="1"/>
    <col min="8447" max="8447" width="11.7109375" style="1005" customWidth="1"/>
    <col min="8448" max="8450" width="15.7109375" style="1005" customWidth="1"/>
    <col min="8451" max="8451" width="30.7109375" style="1005" customWidth="1"/>
    <col min="8452" max="8452" width="13.7109375" style="1005" customWidth="1"/>
    <col min="8453" max="8453" width="21.7109375" style="1005" customWidth="1"/>
    <col min="8454" max="8455" width="15.7109375" style="1005" customWidth="1"/>
    <col min="8456" max="8456" width="14.85546875" style="1005" bestFit="1" customWidth="1"/>
    <col min="8457" max="8699" width="9.140625" style="1005"/>
    <col min="8700" max="8700" width="5.7109375" style="1005" customWidth="1"/>
    <col min="8701" max="8701" width="37.7109375" style="1005" customWidth="1"/>
    <col min="8702" max="8702" width="15.7109375" style="1005" customWidth="1"/>
    <col min="8703" max="8703" width="11.7109375" style="1005" customWidth="1"/>
    <col min="8704" max="8706" width="15.7109375" style="1005" customWidth="1"/>
    <col min="8707" max="8707" width="30.7109375" style="1005" customWidth="1"/>
    <col min="8708" max="8708" width="13.7109375" style="1005" customWidth="1"/>
    <col min="8709" max="8709" width="21.7109375" style="1005" customWidth="1"/>
    <col min="8710" max="8711" width="15.7109375" style="1005" customWidth="1"/>
    <col min="8712" max="8712" width="14.85546875" style="1005" bestFit="1" customWidth="1"/>
    <col min="8713" max="8955" width="9.140625" style="1005"/>
    <col min="8956" max="8956" width="5.7109375" style="1005" customWidth="1"/>
    <col min="8957" max="8957" width="37.7109375" style="1005" customWidth="1"/>
    <col min="8958" max="8958" width="15.7109375" style="1005" customWidth="1"/>
    <col min="8959" max="8959" width="11.7109375" style="1005" customWidth="1"/>
    <col min="8960" max="8962" width="15.7109375" style="1005" customWidth="1"/>
    <col min="8963" max="8963" width="30.7109375" style="1005" customWidth="1"/>
    <col min="8964" max="8964" width="13.7109375" style="1005" customWidth="1"/>
    <col min="8965" max="8965" width="21.7109375" style="1005" customWidth="1"/>
    <col min="8966" max="8967" width="15.7109375" style="1005" customWidth="1"/>
    <col min="8968" max="8968" width="14.85546875" style="1005" bestFit="1" customWidth="1"/>
    <col min="8969" max="9211" width="9.140625" style="1005"/>
    <col min="9212" max="9212" width="5.7109375" style="1005" customWidth="1"/>
    <col min="9213" max="9213" width="37.7109375" style="1005" customWidth="1"/>
    <col min="9214" max="9214" width="15.7109375" style="1005" customWidth="1"/>
    <col min="9215" max="9215" width="11.7109375" style="1005" customWidth="1"/>
    <col min="9216" max="9218" width="15.7109375" style="1005" customWidth="1"/>
    <col min="9219" max="9219" width="30.7109375" style="1005" customWidth="1"/>
    <col min="9220" max="9220" width="13.7109375" style="1005" customWidth="1"/>
    <col min="9221" max="9221" width="21.7109375" style="1005" customWidth="1"/>
    <col min="9222" max="9223" width="15.7109375" style="1005" customWidth="1"/>
    <col min="9224" max="9224" width="14.85546875" style="1005" bestFit="1" customWidth="1"/>
    <col min="9225" max="9467" width="9.140625" style="1005"/>
    <col min="9468" max="9468" width="5.7109375" style="1005" customWidth="1"/>
    <col min="9469" max="9469" width="37.7109375" style="1005" customWidth="1"/>
    <col min="9470" max="9470" width="15.7109375" style="1005" customWidth="1"/>
    <col min="9471" max="9471" width="11.7109375" style="1005" customWidth="1"/>
    <col min="9472" max="9474" width="15.7109375" style="1005" customWidth="1"/>
    <col min="9475" max="9475" width="30.7109375" style="1005" customWidth="1"/>
    <col min="9476" max="9476" width="13.7109375" style="1005" customWidth="1"/>
    <col min="9477" max="9477" width="21.7109375" style="1005" customWidth="1"/>
    <col min="9478" max="9479" width="15.7109375" style="1005" customWidth="1"/>
    <col min="9480" max="9480" width="14.85546875" style="1005" bestFit="1" customWidth="1"/>
    <col min="9481" max="9723" width="9.140625" style="1005"/>
    <col min="9724" max="9724" width="5.7109375" style="1005" customWidth="1"/>
    <col min="9725" max="9725" width="37.7109375" style="1005" customWidth="1"/>
    <col min="9726" max="9726" width="15.7109375" style="1005" customWidth="1"/>
    <col min="9727" max="9727" width="11.7109375" style="1005" customWidth="1"/>
    <col min="9728" max="9730" width="15.7109375" style="1005" customWidth="1"/>
    <col min="9731" max="9731" width="30.7109375" style="1005" customWidth="1"/>
    <col min="9732" max="9732" width="13.7109375" style="1005" customWidth="1"/>
    <col min="9733" max="9733" width="21.7109375" style="1005" customWidth="1"/>
    <col min="9734" max="9735" width="15.7109375" style="1005" customWidth="1"/>
    <col min="9736" max="9736" width="14.85546875" style="1005" bestFit="1" customWidth="1"/>
    <col min="9737" max="9979" width="9.140625" style="1005"/>
    <col min="9980" max="9980" width="5.7109375" style="1005" customWidth="1"/>
    <col min="9981" max="9981" width="37.7109375" style="1005" customWidth="1"/>
    <col min="9982" max="9982" width="15.7109375" style="1005" customWidth="1"/>
    <col min="9983" max="9983" width="11.7109375" style="1005" customWidth="1"/>
    <col min="9984" max="9986" width="15.7109375" style="1005" customWidth="1"/>
    <col min="9987" max="9987" width="30.7109375" style="1005" customWidth="1"/>
    <col min="9988" max="9988" width="13.7109375" style="1005" customWidth="1"/>
    <col min="9989" max="9989" width="21.7109375" style="1005" customWidth="1"/>
    <col min="9990" max="9991" width="15.7109375" style="1005" customWidth="1"/>
    <col min="9992" max="9992" width="14.85546875" style="1005" bestFit="1" customWidth="1"/>
    <col min="9993" max="10235" width="9.140625" style="1005"/>
    <col min="10236" max="10236" width="5.7109375" style="1005" customWidth="1"/>
    <col min="10237" max="10237" width="37.7109375" style="1005" customWidth="1"/>
    <col min="10238" max="10238" width="15.7109375" style="1005" customWidth="1"/>
    <col min="10239" max="10239" width="11.7109375" style="1005" customWidth="1"/>
    <col min="10240" max="10242" width="15.7109375" style="1005" customWidth="1"/>
    <col min="10243" max="10243" width="30.7109375" style="1005" customWidth="1"/>
    <col min="10244" max="10244" width="13.7109375" style="1005" customWidth="1"/>
    <col min="10245" max="10245" width="21.7109375" style="1005" customWidth="1"/>
    <col min="10246" max="10247" width="15.7109375" style="1005" customWidth="1"/>
    <col min="10248" max="10248" width="14.85546875" style="1005" bestFit="1" customWidth="1"/>
    <col min="10249" max="10491" width="9.140625" style="1005"/>
    <col min="10492" max="10492" width="5.7109375" style="1005" customWidth="1"/>
    <col min="10493" max="10493" width="37.7109375" style="1005" customWidth="1"/>
    <col min="10494" max="10494" width="15.7109375" style="1005" customWidth="1"/>
    <col min="10495" max="10495" width="11.7109375" style="1005" customWidth="1"/>
    <col min="10496" max="10498" width="15.7109375" style="1005" customWidth="1"/>
    <col min="10499" max="10499" width="30.7109375" style="1005" customWidth="1"/>
    <col min="10500" max="10500" width="13.7109375" style="1005" customWidth="1"/>
    <col min="10501" max="10501" width="21.7109375" style="1005" customWidth="1"/>
    <col min="10502" max="10503" width="15.7109375" style="1005" customWidth="1"/>
    <col min="10504" max="10504" width="14.85546875" style="1005" bestFit="1" customWidth="1"/>
    <col min="10505" max="10747" width="9.140625" style="1005"/>
    <col min="10748" max="10748" width="5.7109375" style="1005" customWidth="1"/>
    <col min="10749" max="10749" width="37.7109375" style="1005" customWidth="1"/>
    <col min="10750" max="10750" width="15.7109375" style="1005" customWidth="1"/>
    <col min="10751" max="10751" width="11.7109375" style="1005" customWidth="1"/>
    <col min="10752" max="10754" width="15.7109375" style="1005" customWidth="1"/>
    <col min="10755" max="10755" width="30.7109375" style="1005" customWidth="1"/>
    <col min="10756" max="10756" width="13.7109375" style="1005" customWidth="1"/>
    <col min="10757" max="10757" width="21.7109375" style="1005" customWidth="1"/>
    <col min="10758" max="10759" width="15.7109375" style="1005" customWidth="1"/>
    <col min="10760" max="10760" width="14.85546875" style="1005" bestFit="1" customWidth="1"/>
    <col min="10761" max="11003" width="9.140625" style="1005"/>
    <col min="11004" max="11004" width="5.7109375" style="1005" customWidth="1"/>
    <col min="11005" max="11005" width="37.7109375" style="1005" customWidth="1"/>
    <col min="11006" max="11006" width="15.7109375" style="1005" customWidth="1"/>
    <col min="11007" max="11007" width="11.7109375" style="1005" customWidth="1"/>
    <col min="11008" max="11010" width="15.7109375" style="1005" customWidth="1"/>
    <col min="11011" max="11011" width="30.7109375" style="1005" customWidth="1"/>
    <col min="11012" max="11012" width="13.7109375" style="1005" customWidth="1"/>
    <col min="11013" max="11013" width="21.7109375" style="1005" customWidth="1"/>
    <col min="11014" max="11015" width="15.7109375" style="1005" customWidth="1"/>
    <col min="11016" max="11016" width="14.85546875" style="1005" bestFit="1" customWidth="1"/>
    <col min="11017" max="11259" width="9.140625" style="1005"/>
    <col min="11260" max="11260" width="5.7109375" style="1005" customWidth="1"/>
    <col min="11261" max="11261" width="37.7109375" style="1005" customWidth="1"/>
    <col min="11262" max="11262" width="15.7109375" style="1005" customWidth="1"/>
    <col min="11263" max="11263" width="11.7109375" style="1005" customWidth="1"/>
    <col min="11264" max="11266" width="15.7109375" style="1005" customWidth="1"/>
    <col min="11267" max="11267" width="30.7109375" style="1005" customWidth="1"/>
    <col min="11268" max="11268" width="13.7109375" style="1005" customWidth="1"/>
    <col min="11269" max="11269" width="21.7109375" style="1005" customWidth="1"/>
    <col min="11270" max="11271" width="15.7109375" style="1005" customWidth="1"/>
    <col min="11272" max="11272" width="14.85546875" style="1005" bestFit="1" customWidth="1"/>
    <col min="11273" max="11515" width="9.140625" style="1005"/>
    <col min="11516" max="11516" width="5.7109375" style="1005" customWidth="1"/>
    <col min="11517" max="11517" width="37.7109375" style="1005" customWidth="1"/>
    <col min="11518" max="11518" width="15.7109375" style="1005" customWidth="1"/>
    <col min="11519" max="11519" width="11.7109375" style="1005" customWidth="1"/>
    <col min="11520" max="11522" width="15.7109375" style="1005" customWidth="1"/>
    <col min="11523" max="11523" width="30.7109375" style="1005" customWidth="1"/>
    <col min="11524" max="11524" width="13.7109375" style="1005" customWidth="1"/>
    <col min="11525" max="11525" width="21.7109375" style="1005" customWidth="1"/>
    <col min="11526" max="11527" width="15.7109375" style="1005" customWidth="1"/>
    <col min="11528" max="11528" width="14.85546875" style="1005" bestFit="1" customWidth="1"/>
    <col min="11529" max="11771" width="9.140625" style="1005"/>
    <col min="11772" max="11772" width="5.7109375" style="1005" customWidth="1"/>
    <col min="11773" max="11773" width="37.7109375" style="1005" customWidth="1"/>
    <col min="11774" max="11774" width="15.7109375" style="1005" customWidth="1"/>
    <col min="11775" max="11775" width="11.7109375" style="1005" customWidth="1"/>
    <col min="11776" max="11778" width="15.7109375" style="1005" customWidth="1"/>
    <col min="11779" max="11779" width="30.7109375" style="1005" customWidth="1"/>
    <col min="11780" max="11780" width="13.7109375" style="1005" customWidth="1"/>
    <col min="11781" max="11781" width="21.7109375" style="1005" customWidth="1"/>
    <col min="11782" max="11783" width="15.7109375" style="1005" customWidth="1"/>
    <col min="11784" max="11784" width="14.85546875" style="1005" bestFit="1" customWidth="1"/>
    <col min="11785" max="12027" width="9.140625" style="1005"/>
    <col min="12028" max="12028" width="5.7109375" style="1005" customWidth="1"/>
    <col min="12029" max="12029" width="37.7109375" style="1005" customWidth="1"/>
    <col min="12030" max="12030" width="15.7109375" style="1005" customWidth="1"/>
    <col min="12031" max="12031" width="11.7109375" style="1005" customWidth="1"/>
    <col min="12032" max="12034" width="15.7109375" style="1005" customWidth="1"/>
    <col min="12035" max="12035" width="30.7109375" style="1005" customWidth="1"/>
    <col min="12036" max="12036" width="13.7109375" style="1005" customWidth="1"/>
    <col min="12037" max="12037" width="21.7109375" style="1005" customWidth="1"/>
    <col min="12038" max="12039" width="15.7109375" style="1005" customWidth="1"/>
    <col min="12040" max="12040" width="14.85546875" style="1005" bestFit="1" customWidth="1"/>
    <col min="12041" max="12283" width="9.140625" style="1005"/>
    <col min="12284" max="12284" width="5.7109375" style="1005" customWidth="1"/>
    <col min="12285" max="12285" width="37.7109375" style="1005" customWidth="1"/>
    <col min="12286" max="12286" width="15.7109375" style="1005" customWidth="1"/>
    <col min="12287" max="12287" width="11.7109375" style="1005" customWidth="1"/>
    <col min="12288" max="12290" width="15.7109375" style="1005" customWidth="1"/>
    <col min="12291" max="12291" width="30.7109375" style="1005" customWidth="1"/>
    <col min="12292" max="12292" width="13.7109375" style="1005" customWidth="1"/>
    <col min="12293" max="12293" width="21.7109375" style="1005" customWidth="1"/>
    <col min="12294" max="12295" width="15.7109375" style="1005" customWidth="1"/>
    <col min="12296" max="12296" width="14.85546875" style="1005" bestFit="1" customWidth="1"/>
    <col min="12297" max="12539" width="9.140625" style="1005"/>
    <col min="12540" max="12540" width="5.7109375" style="1005" customWidth="1"/>
    <col min="12541" max="12541" width="37.7109375" style="1005" customWidth="1"/>
    <col min="12542" max="12542" width="15.7109375" style="1005" customWidth="1"/>
    <col min="12543" max="12543" width="11.7109375" style="1005" customWidth="1"/>
    <col min="12544" max="12546" width="15.7109375" style="1005" customWidth="1"/>
    <col min="12547" max="12547" width="30.7109375" style="1005" customWidth="1"/>
    <col min="12548" max="12548" width="13.7109375" style="1005" customWidth="1"/>
    <col min="12549" max="12549" width="21.7109375" style="1005" customWidth="1"/>
    <col min="12550" max="12551" width="15.7109375" style="1005" customWidth="1"/>
    <col min="12552" max="12552" width="14.85546875" style="1005" bestFit="1" customWidth="1"/>
    <col min="12553" max="12795" width="9.140625" style="1005"/>
    <col min="12796" max="12796" width="5.7109375" style="1005" customWidth="1"/>
    <col min="12797" max="12797" width="37.7109375" style="1005" customWidth="1"/>
    <col min="12798" max="12798" width="15.7109375" style="1005" customWidth="1"/>
    <col min="12799" max="12799" width="11.7109375" style="1005" customWidth="1"/>
    <col min="12800" max="12802" width="15.7109375" style="1005" customWidth="1"/>
    <col min="12803" max="12803" width="30.7109375" style="1005" customWidth="1"/>
    <col min="12804" max="12804" width="13.7109375" style="1005" customWidth="1"/>
    <col min="12805" max="12805" width="21.7109375" style="1005" customWidth="1"/>
    <col min="12806" max="12807" width="15.7109375" style="1005" customWidth="1"/>
    <col min="12808" max="12808" width="14.85546875" style="1005" bestFit="1" customWidth="1"/>
    <col min="12809" max="13051" width="9.140625" style="1005"/>
    <col min="13052" max="13052" width="5.7109375" style="1005" customWidth="1"/>
    <col min="13053" max="13053" width="37.7109375" style="1005" customWidth="1"/>
    <col min="13054" max="13054" width="15.7109375" style="1005" customWidth="1"/>
    <col min="13055" max="13055" width="11.7109375" style="1005" customWidth="1"/>
    <col min="13056" max="13058" width="15.7109375" style="1005" customWidth="1"/>
    <col min="13059" max="13059" width="30.7109375" style="1005" customWidth="1"/>
    <col min="13060" max="13060" width="13.7109375" style="1005" customWidth="1"/>
    <col min="13061" max="13061" width="21.7109375" style="1005" customWidth="1"/>
    <col min="13062" max="13063" width="15.7109375" style="1005" customWidth="1"/>
    <col min="13064" max="13064" width="14.85546875" style="1005" bestFit="1" customWidth="1"/>
    <col min="13065" max="13307" width="9.140625" style="1005"/>
    <col min="13308" max="13308" width="5.7109375" style="1005" customWidth="1"/>
    <col min="13309" max="13309" width="37.7109375" style="1005" customWidth="1"/>
    <col min="13310" max="13310" width="15.7109375" style="1005" customWidth="1"/>
    <col min="13311" max="13311" width="11.7109375" style="1005" customWidth="1"/>
    <col min="13312" max="13314" width="15.7109375" style="1005" customWidth="1"/>
    <col min="13315" max="13315" width="30.7109375" style="1005" customWidth="1"/>
    <col min="13316" max="13316" width="13.7109375" style="1005" customWidth="1"/>
    <col min="13317" max="13317" width="21.7109375" style="1005" customWidth="1"/>
    <col min="13318" max="13319" width="15.7109375" style="1005" customWidth="1"/>
    <col min="13320" max="13320" width="14.85546875" style="1005" bestFit="1" customWidth="1"/>
    <col min="13321" max="13563" width="9.140625" style="1005"/>
    <col min="13564" max="13564" width="5.7109375" style="1005" customWidth="1"/>
    <col min="13565" max="13565" width="37.7109375" style="1005" customWidth="1"/>
    <col min="13566" max="13566" width="15.7109375" style="1005" customWidth="1"/>
    <col min="13567" max="13567" width="11.7109375" style="1005" customWidth="1"/>
    <col min="13568" max="13570" width="15.7109375" style="1005" customWidth="1"/>
    <col min="13571" max="13571" width="30.7109375" style="1005" customWidth="1"/>
    <col min="13572" max="13572" width="13.7109375" style="1005" customWidth="1"/>
    <col min="13573" max="13573" width="21.7109375" style="1005" customWidth="1"/>
    <col min="13574" max="13575" width="15.7109375" style="1005" customWidth="1"/>
    <col min="13576" max="13576" width="14.85546875" style="1005" bestFit="1" customWidth="1"/>
    <col min="13577" max="13819" width="9.140625" style="1005"/>
    <col min="13820" max="13820" width="5.7109375" style="1005" customWidth="1"/>
    <col min="13821" max="13821" width="37.7109375" style="1005" customWidth="1"/>
    <col min="13822" max="13822" width="15.7109375" style="1005" customWidth="1"/>
    <col min="13823" max="13823" width="11.7109375" style="1005" customWidth="1"/>
    <col min="13824" max="13826" width="15.7109375" style="1005" customWidth="1"/>
    <col min="13827" max="13827" width="30.7109375" style="1005" customWidth="1"/>
    <col min="13828" max="13828" width="13.7109375" style="1005" customWidth="1"/>
    <col min="13829" max="13829" width="21.7109375" style="1005" customWidth="1"/>
    <col min="13830" max="13831" width="15.7109375" style="1005" customWidth="1"/>
    <col min="13832" max="13832" width="14.85546875" style="1005" bestFit="1" customWidth="1"/>
    <col min="13833" max="14075" width="9.140625" style="1005"/>
    <col min="14076" max="14076" width="5.7109375" style="1005" customWidth="1"/>
    <col min="14077" max="14077" width="37.7109375" style="1005" customWidth="1"/>
    <col min="14078" max="14078" width="15.7109375" style="1005" customWidth="1"/>
    <col min="14079" max="14079" width="11.7109375" style="1005" customWidth="1"/>
    <col min="14080" max="14082" width="15.7109375" style="1005" customWidth="1"/>
    <col min="14083" max="14083" width="30.7109375" style="1005" customWidth="1"/>
    <col min="14084" max="14084" width="13.7109375" style="1005" customWidth="1"/>
    <col min="14085" max="14085" width="21.7109375" style="1005" customWidth="1"/>
    <col min="14086" max="14087" width="15.7109375" style="1005" customWidth="1"/>
    <col min="14088" max="14088" width="14.85546875" style="1005" bestFit="1" customWidth="1"/>
    <col min="14089" max="14331" width="9.140625" style="1005"/>
    <col min="14332" max="14332" width="5.7109375" style="1005" customWidth="1"/>
    <col min="14333" max="14333" width="37.7109375" style="1005" customWidth="1"/>
    <col min="14334" max="14334" width="15.7109375" style="1005" customWidth="1"/>
    <col min="14335" max="14335" width="11.7109375" style="1005" customWidth="1"/>
    <col min="14336" max="14338" width="15.7109375" style="1005" customWidth="1"/>
    <col min="14339" max="14339" width="30.7109375" style="1005" customWidth="1"/>
    <col min="14340" max="14340" width="13.7109375" style="1005" customWidth="1"/>
    <col min="14341" max="14341" width="21.7109375" style="1005" customWidth="1"/>
    <col min="14342" max="14343" width="15.7109375" style="1005" customWidth="1"/>
    <col min="14344" max="14344" width="14.85546875" style="1005" bestFit="1" customWidth="1"/>
    <col min="14345" max="14587" width="9.140625" style="1005"/>
    <col min="14588" max="14588" width="5.7109375" style="1005" customWidth="1"/>
    <col min="14589" max="14589" width="37.7109375" style="1005" customWidth="1"/>
    <col min="14590" max="14590" width="15.7109375" style="1005" customWidth="1"/>
    <col min="14591" max="14591" width="11.7109375" style="1005" customWidth="1"/>
    <col min="14592" max="14594" width="15.7109375" style="1005" customWidth="1"/>
    <col min="14595" max="14595" width="30.7109375" style="1005" customWidth="1"/>
    <col min="14596" max="14596" width="13.7109375" style="1005" customWidth="1"/>
    <col min="14597" max="14597" width="21.7109375" style="1005" customWidth="1"/>
    <col min="14598" max="14599" width="15.7109375" style="1005" customWidth="1"/>
    <col min="14600" max="14600" width="14.85546875" style="1005" bestFit="1" customWidth="1"/>
    <col min="14601" max="14843" width="9.140625" style="1005"/>
    <col min="14844" max="14844" width="5.7109375" style="1005" customWidth="1"/>
    <col min="14845" max="14845" width="37.7109375" style="1005" customWidth="1"/>
    <col min="14846" max="14846" width="15.7109375" style="1005" customWidth="1"/>
    <col min="14847" max="14847" width="11.7109375" style="1005" customWidth="1"/>
    <col min="14848" max="14850" width="15.7109375" style="1005" customWidth="1"/>
    <col min="14851" max="14851" width="30.7109375" style="1005" customWidth="1"/>
    <col min="14852" max="14852" width="13.7109375" style="1005" customWidth="1"/>
    <col min="14853" max="14853" width="21.7109375" style="1005" customWidth="1"/>
    <col min="14854" max="14855" width="15.7109375" style="1005" customWidth="1"/>
    <col min="14856" max="14856" width="14.85546875" style="1005" bestFit="1" customWidth="1"/>
    <col min="14857" max="15099" width="9.140625" style="1005"/>
    <col min="15100" max="15100" width="5.7109375" style="1005" customWidth="1"/>
    <col min="15101" max="15101" width="37.7109375" style="1005" customWidth="1"/>
    <col min="15102" max="15102" width="15.7109375" style="1005" customWidth="1"/>
    <col min="15103" max="15103" width="11.7109375" style="1005" customWidth="1"/>
    <col min="15104" max="15106" width="15.7109375" style="1005" customWidth="1"/>
    <col min="15107" max="15107" width="30.7109375" style="1005" customWidth="1"/>
    <col min="15108" max="15108" width="13.7109375" style="1005" customWidth="1"/>
    <col min="15109" max="15109" width="21.7109375" style="1005" customWidth="1"/>
    <col min="15110" max="15111" width="15.7109375" style="1005" customWidth="1"/>
    <col min="15112" max="15112" width="14.85546875" style="1005" bestFit="1" customWidth="1"/>
    <col min="15113" max="15355" width="9.140625" style="1005"/>
    <col min="15356" max="15356" width="5.7109375" style="1005" customWidth="1"/>
    <col min="15357" max="15357" width="37.7109375" style="1005" customWidth="1"/>
    <col min="15358" max="15358" width="15.7109375" style="1005" customWidth="1"/>
    <col min="15359" max="15359" width="11.7109375" style="1005" customWidth="1"/>
    <col min="15360" max="15362" width="15.7109375" style="1005" customWidth="1"/>
    <col min="15363" max="15363" width="30.7109375" style="1005" customWidth="1"/>
    <col min="15364" max="15364" width="13.7109375" style="1005" customWidth="1"/>
    <col min="15365" max="15365" width="21.7109375" style="1005" customWidth="1"/>
    <col min="15366" max="15367" width="15.7109375" style="1005" customWidth="1"/>
    <col min="15368" max="15368" width="14.85546875" style="1005" bestFit="1" customWidth="1"/>
    <col min="15369" max="15611" width="9.140625" style="1005"/>
    <col min="15612" max="15612" width="5.7109375" style="1005" customWidth="1"/>
    <col min="15613" max="15613" width="37.7109375" style="1005" customWidth="1"/>
    <col min="15614" max="15614" width="15.7109375" style="1005" customWidth="1"/>
    <col min="15615" max="15615" width="11.7109375" style="1005" customWidth="1"/>
    <col min="15616" max="15618" width="15.7109375" style="1005" customWidth="1"/>
    <col min="15619" max="15619" width="30.7109375" style="1005" customWidth="1"/>
    <col min="15620" max="15620" width="13.7109375" style="1005" customWidth="1"/>
    <col min="15621" max="15621" width="21.7109375" style="1005" customWidth="1"/>
    <col min="15622" max="15623" width="15.7109375" style="1005" customWidth="1"/>
    <col min="15624" max="15624" width="14.85546875" style="1005" bestFit="1" customWidth="1"/>
    <col min="15625" max="15867" width="9.140625" style="1005"/>
    <col min="15868" max="15868" width="5.7109375" style="1005" customWidth="1"/>
    <col min="15869" max="15869" width="37.7109375" style="1005" customWidth="1"/>
    <col min="15870" max="15870" width="15.7109375" style="1005" customWidth="1"/>
    <col min="15871" max="15871" width="11.7109375" style="1005" customWidth="1"/>
    <col min="15872" max="15874" width="15.7109375" style="1005" customWidth="1"/>
    <col min="15875" max="15875" width="30.7109375" style="1005" customWidth="1"/>
    <col min="15876" max="15876" width="13.7109375" style="1005" customWidth="1"/>
    <col min="15877" max="15877" width="21.7109375" style="1005" customWidth="1"/>
    <col min="15878" max="15879" width="15.7109375" style="1005" customWidth="1"/>
    <col min="15880" max="15880" width="14.85546875" style="1005" bestFit="1" customWidth="1"/>
    <col min="15881" max="16123" width="9.140625" style="1005"/>
    <col min="16124" max="16124" width="5.7109375" style="1005" customWidth="1"/>
    <col min="16125" max="16125" width="37.7109375" style="1005" customWidth="1"/>
    <col min="16126" max="16126" width="15.7109375" style="1005" customWidth="1"/>
    <col min="16127" max="16127" width="11.7109375" style="1005" customWidth="1"/>
    <col min="16128" max="16130" width="15.7109375" style="1005" customWidth="1"/>
    <col min="16131" max="16131" width="30.7109375" style="1005" customWidth="1"/>
    <col min="16132" max="16132" width="13.7109375" style="1005" customWidth="1"/>
    <col min="16133" max="16133" width="21.7109375" style="1005" customWidth="1"/>
    <col min="16134" max="16135" width="15.7109375" style="1005" customWidth="1"/>
    <col min="16136" max="16136" width="14.85546875" style="1005" bestFit="1" customWidth="1"/>
    <col min="16137" max="16384" width="9.140625" style="1005"/>
  </cols>
  <sheetData>
    <row r="1" spans="1:7" ht="18" customHeight="1" x14ac:dyDescent="0.3">
      <c r="A1" s="1564"/>
      <c r="B1" s="1003"/>
      <c r="C1" s="1003"/>
      <c r="D1" s="1003"/>
      <c r="E1" s="1003"/>
      <c r="F1" s="1003"/>
      <c r="G1" s="1004" t="s">
        <v>2422</v>
      </c>
    </row>
    <row r="2" spans="1:7" ht="18.75" x14ac:dyDescent="0.3">
      <c r="A2" s="2358" t="s">
        <v>1814</v>
      </c>
      <c r="B2" s="2358"/>
      <c r="C2" s="2358"/>
      <c r="D2" s="2358"/>
      <c r="E2" s="2358"/>
      <c r="F2" s="2358"/>
      <c r="G2" s="2358"/>
    </row>
    <row r="3" spans="1:7" ht="18.75" x14ac:dyDescent="0.25">
      <c r="A3" s="2359" t="s">
        <v>398</v>
      </c>
      <c r="B3" s="2359"/>
      <c r="C3" s="2359"/>
      <c r="D3" s="2359"/>
      <c r="E3" s="2359"/>
      <c r="F3" s="2359"/>
      <c r="G3" s="2359"/>
    </row>
    <row r="4" spans="1:7" ht="21" customHeight="1" x14ac:dyDescent="0.25">
      <c r="A4" s="3661" t="s">
        <v>1635</v>
      </c>
      <c r="B4" s="3661"/>
      <c r="C4" s="3661"/>
      <c r="D4" s="3661"/>
      <c r="E4" s="3661"/>
      <c r="F4" s="3661"/>
      <c r="G4" s="3661"/>
    </row>
    <row r="5" spans="1:7" ht="10.5" customHeight="1" x14ac:dyDescent="0.3">
      <c r="A5" s="1564"/>
      <c r="B5" s="1003"/>
      <c r="C5" s="1003"/>
      <c r="D5" s="1003"/>
      <c r="E5" s="1003"/>
      <c r="F5" s="1003"/>
      <c r="G5" s="1003"/>
    </row>
    <row r="6" spans="1:7" ht="98.25" customHeight="1" x14ac:dyDescent="0.25">
      <c r="A6" s="1006" t="s">
        <v>1</v>
      </c>
      <c r="B6" s="1006" t="s">
        <v>1795</v>
      </c>
      <c r="C6" s="1006" t="s">
        <v>1663</v>
      </c>
      <c r="D6" s="1006" t="s">
        <v>1664</v>
      </c>
      <c r="E6" s="1006" t="s">
        <v>1712</v>
      </c>
      <c r="F6" s="1006" t="s">
        <v>1796</v>
      </c>
      <c r="G6" s="1006" t="s">
        <v>1666</v>
      </c>
    </row>
    <row r="7" spans="1:7" ht="18.75" x14ac:dyDescent="0.25">
      <c r="A7" s="1007">
        <v>1</v>
      </c>
      <c r="B7" s="1007">
        <v>2</v>
      </c>
      <c r="C7" s="1007">
        <v>4</v>
      </c>
      <c r="D7" s="1007">
        <v>5</v>
      </c>
      <c r="E7" s="1007">
        <v>6</v>
      </c>
      <c r="F7" s="1007">
        <v>7</v>
      </c>
      <c r="G7" s="1007">
        <v>8</v>
      </c>
    </row>
    <row r="8" spans="1:7" ht="21" customHeight="1" x14ac:dyDescent="0.25">
      <c r="A8" s="3662" t="s">
        <v>397</v>
      </c>
      <c r="B8" s="3663"/>
      <c r="C8" s="3663"/>
      <c r="D8" s="3663"/>
      <c r="E8" s="3663"/>
      <c r="F8" s="3663"/>
      <c r="G8" s="3664"/>
    </row>
    <row r="9" spans="1:7" ht="95.25" customHeight="1" x14ac:dyDescent="0.25">
      <c r="A9" s="1007">
        <v>1</v>
      </c>
      <c r="B9" s="1170" t="s">
        <v>2051</v>
      </c>
      <c r="C9" s="522" t="s">
        <v>1716</v>
      </c>
      <c r="D9" s="1173" t="s">
        <v>249</v>
      </c>
      <c r="E9" s="1007">
        <v>1</v>
      </c>
      <c r="F9" s="1007">
        <v>1</v>
      </c>
      <c r="G9" s="1170" t="s">
        <v>2643</v>
      </c>
    </row>
    <row r="10" spans="1:7" ht="90.75" customHeight="1" x14ac:dyDescent="0.25">
      <c r="A10" s="1007">
        <v>2</v>
      </c>
      <c r="B10" s="1170" t="s">
        <v>2052</v>
      </c>
      <c r="C10" s="522" t="s">
        <v>1716</v>
      </c>
      <c r="D10" s="1173" t="s">
        <v>249</v>
      </c>
      <c r="E10" s="1007">
        <v>1</v>
      </c>
      <c r="F10" s="1007">
        <v>1</v>
      </c>
      <c r="G10" s="1170" t="s">
        <v>2432</v>
      </c>
    </row>
    <row r="11" spans="1:7" ht="42" customHeight="1" x14ac:dyDescent="0.25">
      <c r="A11" s="1007">
        <v>3</v>
      </c>
      <c r="B11" s="1170" t="s">
        <v>2053</v>
      </c>
      <c r="C11" s="522" t="s">
        <v>1716</v>
      </c>
      <c r="D11" s="1173" t="s">
        <v>249</v>
      </c>
      <c r="E11" s="1007">
        <v>0</v>
      </c>
      <c r="F11" s="1007">
        <v>0</v>
      </c>
      <c r="G11" s="1170" t="s">
        <v>2048</v>
      </c>
    </row>
    <row r="12" spans="1:7" ht="104.25" customHeight="1" x14ac:dyDescent="0.25">
      <c r="A12" s="1007">
        <v>4</v>
      </c>
      <c r="B12" s="1170" t="s">
        <v>2054</v>
      </c>
      <c r="C12" s="522" t="s">
        <v>1716</v>
      </c>
      <c r="D12" s="1173" t="s">
        <v>249</v>
      </c>
      <c r="E12" s="1007">
        <v>1</v>
      </c>
      <c r="F12" s="1007">
        <v>1</v>
      </c>
      <c r="G12" s="1170" t="s">
        <v>2630</v>
      </c>
    </row>
    <row r="13" spans="1:7" ht="61.5" customHeight="1" x14ac:dyDescent="0.25">
      <c r="A13" s="1007">
        <v>5</v>
      </c>
      <c r="B13" s="1170" t="s">
        <v>2055</v>
      </c>
      <c r="C13" s="522" t="s">
        <v>1716</v>
      </c>
      <c r="D13" s="1173" t="s">
        <v>249</v>
      </c>
      <c r="E13" s="1007">
        <v>0</v>
      </c>
      <c r="F13" s="1007">
        <v>0</v>
      </c>
      <c r="G13" s="1170" t="s">
        <v>2048</v>
      </c>
    </row>
    <row r="14" spans="1:7" ht="107.25" customHeight="1" x14ac:dyDescent="0.25">
      <c r="A14" s="1007">
        <v>6</v>
      </c>
      <c r="B14" s="1170" t="s">
        <v>2055</v>
      </c>
      <c r="C14" s="522" t="s">
        <v>1716</v>
      </c>
      <c r="D14" s="1173" t="s">
        <v>249</v>
      </c>
      <c r="E14" s="1007">
        <v>1</v>
      </c>
      <c r="F14" s="1007">
        <v>1</v>
      </c>
      <c r="G14" s="1170" t="s">
        <v>2644</v>
      </c>
    </row>
    <row r="15" spans="1:7" ht="21.75" customHeight="1" x14ac:dyDescent="0.25">
      <c r="A15" s="3662" t="s">
        <v>1815</v>
      </c>
      <c r="B15" s="3663"/>
      <c r="C15" s="3663"/>
      <c r="D15" s="3663"/>
      <c r="E15" s="3663"/>
      <c r="F15" s="3663"/>
      <c r="G15" s="3664"/>
    </row>
    <row r="16" spans="1:7" ht="45" customHeight="1" x14ac:dyDescent="0.25">
      <c r="A16" s="1007">
        <v>7</v>
      </c>
      <c r="B16" s="522" t="s">
        <v>2049</v>
      </c>
      <c r="C16" s="522" t="s">
        <v>1716</v>
      </c>
      <c r="D16" s="1173" t="s">
        <v>249</v>
      </c>
      <c r="E16" s="1007">
        <v>0</v>
      </c>
      <c r="F16" s="1007">
        <v>0</v>
      </c>
      <c r="G16" s="522" t="s">
        <v>2048</v>
      </c>
    </row>
  </sheetData>
  <mergeCells count="5">
    <mergeCell ref="A2:G2"/>
    <mergeCell ref="A3:G3"/>
    <mergeCell ref="A4:G4"/>
    <mergeCell ref="A8:G8"/>
    <mergeCell ref="A15:G15"/>
  </mergeCells>
  <pageMargins left="0.78740157480314965" right="0.39370078740157483" top="0.6692913385826772" bottom="0.55118110236220474" header="0.43307086614173229" footer="0.31496062992125984"/>
  <pageSetup paperSize="9" scale="63" firstPageNumber="228" fitToHeight="0" orientation="landscape" useFirstPageNumber="1" r:id="rId1"/>
  <headerFooter>
    <oddFooter>&amp;R&amp;"Times New Roman,обычный"&amp;14&amp;P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M34"/>
  <sheetViews>
    <sheetView topLeftCell="A17" zoomScale="86" zoomScaleNormal="86" zoomScaleSheetLayoutView="80" zoomScalePageLayoutView="70" workbookViewId="0">
      <selection activeCell="G20" sqref="G20"/>
    </sheetView>
  </sheetViews>
  <sheetFormatPr defaultRowHeight="18" x14ac:dyDescent="0.25"/>
  <cols>
    <col min="1" max="1" width="6.5703125" style="1" customWidth="1"/>
    <col min="2" max="2" width="40" style="67" customWidth="1"/>
    <col min="3" max="3" width="16.85546875" style="67" customWidth="1"/>
    <col min="4" max="4" width="16.5703125" style="828" customWidth="1"/>
    <col min="5" max="5" width="16.85546875" style="828" customWidth="1"/>
    <col min="6" max="6" width="12.7109375" style="1" customWidth="1"/>
    <col min="7" max="7" width="48.28515625" style="62" customWidth="1"/>
    <col min="8" max="8" width="14.42578125" style="828" customWidth="1"/>
    <col min="9" max="9" width="12.7109375" style="1" customWidth="1"/>
    <col min="10" max="10" width="30" style="62" customWidth="1"/>
    <col min="11" max="256" width="9.140625" style="83"/>
    <col min="257" max="257" width="8.7109375" style="83" customWidth="1"/>
    <col min="258" max="258" width="45.7109375" style="83" customWidth="1"/>
    <col min="259" max="259" width="15.7109375" style="83" customWidth="1"/>
    <col min="260" max="261" width="17.7109375" style="83" customWidth="1"/>
    <col min="262" max="262" width="14.7109375" style="83" customWidth="1"/>
    <col min="263" max="263" width="35.7109375" style="83" customWidth="1"/>
    <col min="264" max="264" width="17.7109375" style="83" customWidth="1"/>
    <col min="265" max="265" width="14.7109375" style="83" customWidth="1"/>
    <col min="266" max="266" width="30.7109375" style="83" customWidth="1"/>
    <col min="267" max="512" width="9.140625" style="83"/>
    <col min="513" max="513" width="8.7109375" style="83" customWidth="1"/>
    <col min="514" max="514" width="45.7109375" style="83" customWidth="1"/>
    <col min="515" max="515" width="15.7109375" style="83" customWidth="1"/>
    <col min="516" max="517" width="17.7109375" style="83" customWidth="1"/>
    <col min="518" max="518" width="14.7109375" style="83" customWidth="1"/>
    <col min="519" max="519" width="35.7109375" style="83" customWidth="1"/>
    <col min="520" max="520" width="17.7109375" style="83" customWidth="1"/>
    <col min="521" max="521" width="14.7109375" style="83" customWidth="1"/>
    <col min="522" max="522" width="30.7109375" style="83" customWidth="1"/>
    <col min="523" max="768" width="9.140625" style="83"/>
    <col min="769" max="769" width="8.7109375" style="83" customWidth="1"/>
    <col min="770" max="770" width="45.7109375" style="83" customWidth="1"/>
    <col min="771" max="771" width="15.7109375" style="83" customWidth="1"/>
    <col min="772" max="773" width="17.7109375" style="83" customWidth="1"/>
    <col min="774" max="774" width="14.7109375" style="83" customWidth="1"/>
    <col min="775" max="775" width="35.7109375" style="83" customWidth="1"/>
    <col min="776" max="776" width="17.7109375" style="83" customWidth="1"/>
    <col min="777" max="777" width="14.7109375" style="83" customWidth="1"/>
    <col min="778" max="778" width="30.7109375" style="83" customWidth="1"/>
    <col min="779" max="1024" width="9.140625" style="83"/>
    <col min="1025" max="1025" width="8.7109375" style="83" customWidth="1"/>
    <col min="1026" max="1026" width="45.7109375" style="83" customWidth="1"/>
    <col min="1027" max="1027" width="15.7109375" style="83" customWidth="1"/>
    <col min="1028" max="1029" width="17.7109375" style="83" customWidth="1"/>
    <col min="1030" max="1030" width="14.7109375" style="83" customWidth="1"/>
    <col min="1031" max="1031" width="35.7109375" style="83" customWidth="1"/>
    <col min="1032" max="1032" width="17.7109375" style="83" customWidth="1"/>
    <col min="1033" max="1033" width="14.7109375" style="83" customWidth="1"/>
    <col min="1034" max="1034" width="30.7109375" style="83" customWidth="1"/>
    <col min="1035" max="1280" width="9.140625" style="83"/>
    <col min="1281" max="1281" width="8.7109375" style="83" customWidth="1"/>
    <col min="1282" max="1282" width="45.7109375" style="83" customWidth="1"/>
    <col min="1283" max="1283" width="15.7109375" style="83" customWidth="1"/>
    <col min="1284" max="1285" width="17.7109375" style="83" customWidth="1"/>
    <col min="1286" max="1286" width="14.7109375" style="83" customWidth="1"/>
    <col min="1287" max="1287" width="35.7109375" style="83" customWidth="1"/>
    <col min="1288" max="1288" width="17.7109375" style="83" customWidth="1"/>
    <col min="1289" max="1289" width="14.7109375" style="83" customWidth="1"/>
    <col min="1290" max="1290" width="30.7109375" style="83" customWidth="1"/>
    <col min="1291" max="1536" width="9.140625" style="83"/>
    <col min="1537" max="1537" width="8.7109375" style="83" customWidth="1"/>
    <col min="1538" max="1538" width="45.7109375" style="83" customWidth="1"/>
    <col min="1539" max="1539" width="15.7109375" style="83" customWidth="1"/>
    <col min="1540" max="1541" width="17.7109375" style="83" customWidth="1"/>
    <col min="1542" max="1542" width="14.7109375" style="83" customWidth="1"/>
    <col min="1543" max="1543" width="35.7109375" style="83" customWidth="1"/>
    <col min="1544" max="1544" width="17.7109375" style="83" customWidth="1"/>
    <col min="1545" max="1545" width="14.7109375" style="83" customWidth="1"/>
    <col min="1546" max="1546" width="30.7109375" style="83" customWidth="1"/>
    <col min="1547" max="1792" width="9.140625" style="83"/>
    <col min="1793" max="1793" width="8.7109375" style="83" customWidth="1"/>
    <col min="1794" max="1794" width="45.7109375" style="83" customWidth="1"/>
    <col min="1795" max="1795" width="15.7109375" style="83" customWidth="1"/>
    <col min="1796" max="1797" width="17.7109375" style="83" customWidth="1"/>
    <col min="1798" max="1798" width="14.7109375" style="83" customWidth="1"/>
    <col min="1799" max="1799" width="35.7109375" style="83" customWidth="1"/>
    <col min="1800" max="1800" width="17.7109375" style="83" customWidth="1"/>
    <col min="1801" max="1801" width="14.7109375" style="83" customWidth="1"/>
    <col min="1802" max="1802" width="30.7109375" style="83" customWidth="1"/>
    <col min="1803" max="2048" width="9.140625" style="83"/>
    <col min="2049" max="2049" width="8.7109375" style="83" customWidth="1"/>
    <col min="2050" max="2050" width="45.7109375" style="83" customWidth="1"/>
    <col min="2051" max="2051" width="15.7109375" style="83" customWidth="1"/>
    <col min="2052" max="2053" width="17.7109375" style="83" customWidth="1"/>
    <col min="2054" max="2054" width="14.7109375" style="83" customWidth="1"/>
    <col min="2055" max="2055" width="35.7109375" style="83" customWidth="1"/>
    <col min="2056" max="2056" width="17.7109375" style="83" customWidth="1"/>
    <col min="2057" max="2057" width="14.7109375" style="83" customWidth="1"/>
    <col min="2058" max="2058" width="30.7109375" style="83" customWidth="1"/>
    <col min="2059" max="2304" width="9.140625" style="83"/>
    <col min="2305" max="2305" width="8.7109375" style="83" customWidth="1"/>
    <col min="2306" max="2306" width="45.7109375" style="83" customWidth="1"/>
    <col min="2307" max="2307" width="15.7109375" style="83" customWidth="1"/>
    <col min="2308" max="2309" width="17.7109375" style="83" customWidth="1"/>
    <col min="2310" max="2310" width="14.7109375" style="83" customWidth="1"/>
    <col min="2311" max="2311" width="35.7109375" style="83" customWidth="1"/>
    <col min="2312" max="2312" width="17.7109375" style="83" customWidth="1"/>
    <col min="2313" max="2313" width="14.7109375" style="83" customWidth="1"/>
    <col min="2314" max="2314" width="30.7109375" style="83" customWidth="1"/>
    <col min="2315" max="2560" width="9.140625" style="83"/>
    <col min="2561" max="2561" width="8.7109375" style="83" customWidth="1"/>
    <col min="2562" max="2562" width="45.7109375" style="83" customWidth="1"/>
    <col min="2563" max="2563" width="15.7109375" style="83" customWidth="1"/>
    <col min="2564" max="2565" width="17.7109375" style="83" customWidth="1"/>
    <col min="2566" max="2566" width="14.7109375" style="83" customWidth="1"/>
    <col min="2567" max="2567" width="35.7109375" style="83" customWidth="1"/>
    <col min="2568" max="2568" width="17.7109375" style="83" customWidth="1"/>
    <col min="2569" max="2569" width="14.7109375" style="83" customWidth="1"/>
    <col min="2570" max="2570" width="30.7109375" style="83" customWidth="1"/>
    <col min="2571" max="2816" width="9.140625" style="83"/>
    <col min="2817" max="2817" width="8.7109375" style="83" customWidth="1"/>
    <col min="2818" max="2818" width="45.7109375" style="83" customWidth="1"/>
    <col min="2819" max="2819" width="15.7109375" style="83" customWidth="1"/>
    <col min="2820" max="2821" width="17.7109375" style="83" customWidth="1"/>
    <col min="2822" max="2822" width="14.7109375" style="83" customWidth="1"/>
    <col min="2823" max="2823" width="35.7109375" style="83" customWidth="1"/>
    <col min="2824" max="2824" width="17.7109375" style="83" customWidth="1"/>
    <col min="2825" max="2825" width="14.7109375" style="83" customWidth="1"/>
    <col min="2826" max="2826" width="30.7109375" style="83" customWidth="1"/>
    <col min="2827" max="3072" width="9.140625" style="83"/>
    <col min="3073" max="3073" width="8.7109375" style="83" customWidth="1"/>
    <col min="3074" max="3074" width="45.7109375" style="83" customWidth="1"/>
    <col min="3075" max="3075" width="15.7109375" style="83" customWidth="1"/>
    <col min="3076" max="3077" width="17.7109375" style="83" customWidth="1"/>
    <col min="3078" max="3078" width="14.7109375" style="83" customWidth="1"/>
    <col min="3079" max="3079" width="35.7109375" style="83" customWidth="1"/>
    <col min="3080" max="3080" width="17.7109375" style="83" customWidth="1"/>
    <col min="3081" max="3081" width="14.7109375" style="83" customWidth="1"/>
    <col min="3082" max="3082" width="30.7109375" style="83" customWidth="1"/>
    <col min="3083" max="3328" width="9.140625" style="83"/>
    <col min="3329" max="3329" width="8.7109375" style="83" customWidth="1"/>
    <col min="3330" max="3330" width="45.7109375" style="83" customWidth="1"/>
    <col min="3331" max="3331" width="15.7109375" style="83" customWidth="1"/>
    <col min="3332" max="3333" width="17.7109375" style="83" customWidth="1"/>
    <col min="3334" max="3334" width="14.7109375" style="83" customWidth="1"/>
    <col min="3335" max="3335" width="35.7109375" style="83" customWidth="1"/>
    <col min="3336" max="3336" width="17.7109375" style="83" customWidth="1"/>
    <col min="3337" max="3337" width="14.7109375" style="83" customWidth="1"/>
    <col min="3338" max="3338" width="30.7109375" style="83" customWidth="1"/>
    <col min="3339" max="3584" width="9.140625" style="83"/>
    <col min="3585" max="3585" width="8.7109375" style="83" customWidth="1"/>
    <col min="3586" max="3586" width="45.7109375" style="83" customWidth="1"/>
    <col min="3587" max="3587" width="15.7109375" style="83" customWidth="1"/>
    <col min="3588" max="3589" width="17.7109375" style="83" customWidth="1"/>
    <col min="3590" max="3590" width="14.7109375" style="83" customWidth="1"/>
    <col min="3591" max="3591" width="35.7109375" style="83" customWidth="1"/>
    <col min="3592" max="3592" width="17.7109375" style="83" customWidth="1"/>
    <col min="3593" max="3593" width="14.7109375" style="83" customWidth="1"/>
    <col min="3594" max="3594" width="30.7109375" style="83" customWidth="1"/>
    <col min="3595" max="3840" width="9.140625" style="83"/>
    <col min="3841" max="3841" width="8.7109375" style="83" customWidth="1"/>
    <col min="3842" max="3842" width="45.7109375" style="83" customWidth="1"/>
    <col min="3843" max="3843" width="15.7109375" style="83" customWidth="1"/>
    <col min="3844" max="3845" width="17.7109375" style="83" customWidth="1"/>
    <col min="3846" max="3846" width="14.7109375" style="83" customWidth="1"/>
    <col min="3847" max="3847" width="35.7109375" style="83" customWidth="1"/>
    <col min="3848" max="3848" width="17.7109375" style="83" customWidth="1"/>
    <col min="3849" max="3849" width="14.7109375" style="83" customWidth="1"/>
    <col min="3850" max="3850" width="30.7109375" style="83" customWidth="1"/>
    <col min="3851" max="4096" width="9.140625" style="83"/>
    <col min="4097" max="4097" width="8.7109375" style="83" customWidth="1"/>
    <col min="4098" max="4098" width="45.7109375" style="83" customWidth="1"/>
    <col min="4099" max="4099" width="15.7109375" style="83" customWidth="1"/>
    <col min="4100" max="4101" width="17.7109375" style="83" customWidth="1"/>
    <col min="4102" max="4102" width="14.7109375" style="83" customWidth="1"/>
    <col min="4103" max="4103" width="35.7109375" style="83" customWidth="1"/>
    <col min="4104" max="4104" width="17.7109375" style="83" customWidth="1"/>
    <col min="4105" max="4105" width="14.7109375" style="83" customWidth="1"/>
    <col min="4106" max="4106" width="30.7109375" style="83" customWidth="1"/>
    <col min="4107" max="4352" width="9.140625" style="83"/>
    <col min="4353" max="4353" width="8.7109375" style="83" customWidth="1"/>
    <col min="4354" max="4354" width="45.7109375" style="83" customWidth="1"/>
    <col min="4355" max="4355" width="15.7109375" style="83" customWidth="1"/>
    <col min="4356" max="4357" width="17.7109375" style="83" customWidth="1"/>
    <col min="4358" max="4358" width="14.7109375" style="83" customWidth="1"/>
    <col min="4359" max="4359" width="35.7109375" style="83" customWidth="1"/>
    <col min="4360" max="4360" width="17.7109375" style="83" customWidth="1"/>
    <col min="4361" max="4361" width="14.7109375" style="83" customWidth="1"/>
    <col min="4362" max="4362" width="30.7109375" style="83" customWidth="1"/>
    <col min="4363" max="4608" width="9.140625" style="83"/>
    <col min="4609" max="4609" width="8.7109375" style="83" customWidth="1"/>
    <col min="4610" max="4610" width="45.7109375" style="83" customWidth="1"/>
    <col min="4611" max="4611" width="15.7109375" style="83" customWidth="1"/>
    <col min="4612" max="4613" width="17.7109375" style="83" customWidth="1"/>
    <col min="4614" max="4614" width="14.7109375" style="83" customWidth="1"/>
    <col min="4615" max="4615" width="35.7109375" style="83" customWidth="1"/>
    <col min="4616" max="4616" width="17.7109375" style="83" customWidth="1"/>
    <col min="4617" max="4617" width="14.7109375" style="83" customWidth="1"/>
    <col min="4618" max="4618" width="30.7109375" style="83" customWidth="1"/>
    <col min="4619" max="4864" width="9.140625" style="83"/>
    <col min="4865" max="4865" width="8.7109375" style="83" customWidth="1"/>
    <col min="4866" max="4866" width="45.7109375" style="83" customWidth="1"/>
    <col min="4867" max="4867" width="15.7109375" style="83" customWidth="1"/>
    <col min="4868" max="4869" width="17.7109375" style="83" customWidth="1"/>
    <col min="4870" max="4870" width="14.7109375" style="83" customWidth="1"/>
    <col min="4871" max="4871" width="35.7109375" style="83" customWidth="1"/>
    <col min="4872" max="4872" width="17.7109375" style="83" customWidth="1"/>
    <col min="4873" max="4873" width="14.7109375" style="83" customWidth="1"/>
    <col min="4874" max="4874" width="30.7109375" style="83" customWidth="1"/>
    <col min="4875" max="5120" width="9.140625" style="83"/>
    <col min="5121" max="5121" width="8.7109375" style="83" customWidth="1"/>
    <col min="5122" max="5122" width="45.7109375" style="83" customWidth="1"/>
    <col min="5123" max="5123" width="15.7109375" style="83" customWidth="1"/>
    <col min="5124" max="5125" width="17.7109375" style="83" customWidth="1"/>
    <col min="5126" max="5126" width="14.7109375" style="83" customWidth="1"/>
    <col min="5127" max="5127" width="35.7109375" style="83" customWidth="1"/>
    <col min="5128" max="5128" width="17.7109375" style="83" customWidth="1"/>
    <col min="5129" max="5129" width="14.7109375" style="83" customWidth="1"/>
    <col min="5130" max="5130" width="30.7109375" style="83" customWidth="1"/>
    <col min="5131" max="5376" width="9.140625" style="83"/>
    <col min="5377" max="5377" width="8.7109375" style="83" customWidth="1"/>
    <col min="5378" max="5378" width="45.7109375" style="83" customWidth="1"/>
    <col min="5379" max="5379" width="15.7109375" style="83" customWidth="1"/>
    <col min="5380" max="5381" width="17.7109375" style="83" customWidth="1"/>
    <col min="5382" max="5382" width="14.7109375" style="83" customWidth="1"/>
    <col min="5383" max="5383" width="35.7109375" style="83" customWidth="1"/>
    <col min="5384" max="5384" width="17.7109375" style="83" customWidth="1"/>
    <col min="5385" max="5385" width="14.7109375" style="83" customWidth="1"/>
    <col min="5386" max="5386" width="30.7109375" style="83" customWidth="1"/>
    <col min="5387" max="5632" width="9.140625" style="83"/>
    <col min="5633" max="5633" width="8.7109375" style="83" customWidth="1"/>
    <col min="5634" max="5634" width="45.7109375" style="83" customWidth="1"/>
    <col min="5635" max="5635" width="15.7109375" style="83" customWidth="1"/>
    <col min="5636" max="5637" width="17.7109375" style="83" customWidth="1"/>
    <col min="5638" max="5638" width="14.7109375" style="83" customWidth="1"/>
    <col min="5639" max="5639" width="35.7109375" style="83" customWidth="1"/>
    <col min="5640" max="5640" width="17.7109375" style="83" customWidth="1"/>
    <col min="5641" max="5641" width="14.7109375" style="83" customWidth="1"/>
    <col min="5642" max="5642" width="30.7109375" style="83" customWidth="1"/>
    <col min="5643" max="5888" width="9.140625" style="83"/>
    <col min="5889" max="5889" width="8.7109375" style="83" customWidth="1"/>
    <col min="5890" max="5890" width="45.7109375" style="83" customWidth="1"/>
    <col min="5891" max="5891" width="15.7109375" style="83" customWidth="1"/>
    <col min="5892" max="5893" width="17.7109375" style="83" customWidth="1"/>
    <col min="5894" max="5894" width="14.7109375" style="83" customWidth="1"/>
    <col min="5895" max="5895" width="35.7109375" style="83" customWidth="1"/>
    <col min="5896" max="5896" width="17.7109375" style="83" customWidth="1"/>
    <col min="5897" max="5897" width="14.7109375" style="83" customWidth="1"/>
    <col min="5898" max="5898" width="30.7109375" style="83" customWidth="1"/>
    <col min="5899" max="6144" width="9.140625" style="83"/>
    <col min="6145" max="6145" width="8.7109375" style="83" customWidth="1"/>
    <col min="6146" max="6146" width="45.7109375" style="83" customWidth="1"/>
    <col min="6147" max="6147" width="15.7109375" style="83" customWidth="1"/>
    <col min="6148" max="6149" width="17.7109375" style="83" customWidth="1"/>
    <col min="6150" max="6150" width="14.7109375" style="83" customWidth="1"/>
    <col min="6151" max="6151" width="35.7109375" style="83" customWidth="1"/>
    <col min="6152" max="6152" width="17.7109375" style="83" customWidth="1"/>
    <col min="6153" max="6153" width="14.7109375" style="83" customWidth="1"/>
    <col min="6154" max="6154" width="30.7109375" style="83" customWidth="1"/>
    <col min="6155" max="6400" width="9.140625" style="83"/>
    <col min="6401" max="6401" width="8.7109375" style="83" customWidth="1"/>
    <col min="6402" max="6402" width="45.7109375" style="83" customWidth="1"/>
    <col min="6403" max="6403" width="15.7109375" style="83" customWidth="1"/>
    <col min="6404" max="6405" width="17.7109375" style="83" customWidth="1"/>
    <col min="6406" max="6406" width="14.7109375" style="83" customWidth="1"/>
    <col min="6407" max="6407" width="35.7109375" style="83" customWidth="1"/>
    <col min="6408" max="6408" width="17.7109375" style="83" customWidth="1"/>
    <col min="6409" max="6409" width="14.7109375" style="83" customWidth="1"/>
    <col min="6410" max="6410" width="30.7109375" style="83" customWidth="1"/>
    <col min="6411" max="6656" width="9.140625" style="83"/>
    <col min="6657" max="6657" width="8.7109375" style="83" customWidth="1"/>
    <col min="6658" max="6658" width="45.7109375" style="83" customWidth="1"/>
    <col min="6659" max="6659" width="15.7109375" style="83" customWidth="1"/>
    <col min="6660" max="6661" width="17.7109375" style="83" customWidth="1"/>
    <col min="6662" max="6662" width="14.7109375" style="83" customWidth="1"/>
    <col min="6663" max="6663" width="35.7109375" style="83" customWidth="1"/>
    <col min="6664" max="6664" width="17.7109375" style="83" customWidth="1"/>
    <col min="6665" max="6665" width="14.7109375" style="83" customWidth="1"/>
    <col min="6666" max="6666" width="30.7109375" style="83" customWidth="1"/>
    <col min="6667" max="6912" width="9.140625" style="83"/>
    <col min="6913" max="6913" width="8.7109375" style="83" customWidth="1"/>
    <col min="6914" max="6914" width="45.7109375" style="83" customWidth="1"/>
    <col min="6915" max="6915" width="15.7109375" style="83" customWidth="1"/>
    <col min="6916" max="6917" width="17.7109375" style="83" customWidth="1"/>
    <col min="6918" max="6918" width="14.7109375" style="83" customWidth="1"/>
    <col min="6919" max="6919" width="35.7109375" style="83" customWidth="1"/>
    <col min="6920" max="6920" width="17.7109375" style="83" customWidth="1"/>
    <col min="6921" max="6921" width="14.7109375" style="83" customWidth="1"/>
    <col min="6922" max="6922" width="30.7109375" style="83" customWidth="1"/>
    <col min="6923" max="7168" width="9.140625" style="83"/>
    <col min="7169" max="7169" width="8.7109375" style="83" customWidth="1"/>
    <col min="7170" max="7170" width="45.7109375" style="83" customWidth="1"/>
    <col min="7171" max="7171" width="15.7109375" style="83" customWidth="1"/>
    <col min="7172" max="7173" width="17.7109375" style="83" customWidth="1"/>
    <col min="7174" max="7174" width="14.7109375" style="83" customWidth="1"/>
    <col min="7175" max="7175" width="35.7109375" style="83" customWidth="1"/>
    <col min="7176" max="7176" width="17.7109375" style="83" customWidth="1"/>
    <col min="7177" max="7177" width="14.7109375" style="83" customWidth="1"/>
    <col min="7178" max="7178" width="30.7109375" style="83" customWidth="1"/>
    <col min="7179" max="7424" width="9.140625" style="83"/>
    <col min="7425" max="7425" width="8.7109375" style="83" customWidth="1"/>
    <col min="7426" max="7426" width="45.7109375" style="83" customWidth="1"/>
    <col min="7427" max="7427" width="15.7109375" style="83" customWidth="1"/>
    <col min="7428" max="7429" width="17.7109375" style="83" customWidth="1"/>
    <col min="7430" max="7430" width="14.7109375" style="83" customWidth="1"/>
    <col min="7431" max="7431" width="35.7109375" style="83" customWidth="1"/>
    <col min="7432" max="7432" width="17.7109375" style="83" customWidth="1"/>
    <col min="7433" max="7433" width="14.7109375" style="83" customWidth="1"/>
    <col min="7434" max="7434" width="30.7109375" style="83" customWidth="1"/>
    <col min="7435" max="7680" width="9.140625" style="83"/>
    <col min="7681" max="7681" width="8.7109375" style="83" customWidth="1"/>
    <col min="7682" max="7682" width="45.7109375" style="83" customWidth="1"/>
    <col min="7683" max="7683" width="15.7109375" style="83" customWidth="1"/>
    <col min="7684" max="7685" width="17.7109375" style="83" customWidth="1"/>
    <col min="7686" max="7686" width="14.7109375" style="83" customWidth="1"/>
    <col min="7687" max="7687" width="35.7109375" style="83" customWidth="1"/>
    <col min="7688" max="7688" width="17.7109375" style="83" customWidth="1"/>
    <col min="7689" max="7689" width="14.7109375" style="83" customWidth="1"/>
    <col min="7690" max="7690" width="30.7109375" style="83" customWidth="1"/>
    <col min="7691" max="7936" width="9.140625" style="83"/>
    <col min="7937" max="7937" width="8.7109375" style="83" customWidth="1"/>
    <col min="7938" max="7938" width="45.7109375" style="83" customWidth="1"/>
    <col min="7939" max="7939" width="15.7109375" style="83" customWidth="1"/>
    <col min="7940" max="7941" width="17.7109375" style="83" customWidth="1"/>
    <col min="7942" max="7942" width="14.7109375" style="83" customWidth="1"/>
    <col min="7943" max="7943" width="35.7109375" style="83" customWidth="1"/>
    <col min="7944" max="7944" width="17.7109375" style="83" customWidth="1"/>
    <col min="7945" max="7945" width="14.7109375" style="83" customWidth="1"/>
    <col min="7946" max="7946" width="30.7109375" style="83" customWidth="1"/>
    <col min="7947" max="8192" width="9.140625" style="83"/>
    <col min="8193" max="8193" width="8.7109375" style="83" customWidth="1"/>
    <col min="8194" max="8194" width="45.7109375" style="83" customWidth="1"/>
    <col min="8195" max="8195" width="15.7109375" style="83" customWidth="1"/>
    <col min="8196" max="8197" width="17.7109375" style="83" customWidth="1"/>
    <col min="8198" max="8198" width="14.7109375" style="83" customWidth="1"/>
    <col min="8199" max="8199" width="35.7109375" style="83" customWidth="1"/>
    <col min="8200" max="8200" width="17.7109375" style="83" customWidth="1"/>
    <col min="8201" max="8201" width="14.7109375" style="83" customWidth="1"/>
    <col min="8202" max="8202" width="30.7109375" style="83" customWidth="1"/>
    <col min="8203" max="8448" width="9.140625" style="83"/>
    <col min="8449" max="8449" width="8.7109375" style="83" customWidth="1"/>
    <col min="8450" max="8450" width="45.7109375" style="83" customWidth="1"/>
    <col min="8451" max="8451" width="15.7109375" style="83" customWidth="1"/>
    <col min="8452" max="8453" width="17.7109375" style="83" customWidth="1"/>
    <col min="8454" max="8454" width="14.7109375" style="83" customWidth="1"/>
    <col min="8455" max="8455" width="35.7109375" style="83" customWidth="1"/>
    <col min="8456" max="8456" width="17.7109375" style="83" customWidth="1"/>
    <col min="8457" max="8457" width="14.7109375" style="83" customWidth="1"/>
    <col min="8458" max="8458" width="30.7109375" style="83" customWidth="1"/>
    <col min="8459" max="8704" width="9.140625" style="83"/>
    <col min="8705" max="8705" width="8.7109375" style="83" customWidth="1"/>
    <col min="8706" max="8706" width="45.7109375" style="83" customWidth="1"/>
    <col min="8707" max="8707" width="15.7109375" style="83" customWidth="1"/>
    <col min="8708" max="8709" width="17.7109375" style="83" customWidth="1"/>
    <col min="8710" max="8710" width="14.7109375" style="83" customWidth="1"/>
    <col min="8711" max="8711" width="35.7109375" style="83" customWidth="1"/>
    <col min="8712" max="8712" width="17.7109375" style="83" customWidth="1"/>
    <col min="8713" max="8713" width="14.7109375" style="83" customWidth="1"/>
    <col min="8714" max="8714" width="30.7109375" style="83" customWidth="1"/>
    <col min="8715" max="8960" width="9.140625" style="83"/>
    <col min="8961" max="8961" width="8.7109375" style="83" customWidth="1"/>
    <col min="8962" max="8962" width="45.7109375" style="83" customWidth="1"/>
    <col min="8963" max="8963" width="15.7109375" style="83" customWidth="1"/>
    <col min="8964" max="8965" width="17.7109375" style="83" customWidth="1"/>
    <col min="8966" max="8966" width="14.7109375" style="83" customWidth="1"/>
    <col min="8967" max="8967" width="35.7109375" style="83" customWidth="1"/>
    <col min="8968" max="8968" width="17.7109375" style="83" customWidth="1"/>
    <col min="8969" max="8969" width="14.7109375" style="83" customWidth="1"/>
    <col min="8970" max="8970" width="30.7109375" style="83" customWidth="1"/>
    <col min="8971" max="9216" width="9.140625" style="83"/>
    <col min="9217" max="9217" width="8.7109375" style="83" customWidth="1"/>
    <col min="9218" max="9218" width="45.7109375" style="83" customWidth="1"/>
    <col min="9219" max="9219" width="15.7109375" style="83" customWidth="1"/>
    <col min="9220" max="9221" width="17.7109375" style="83" customWidth="1"/>
    <col min="9222" max="9222" width="14.7109375" style="83" customWidth="1"/>
    <col min="9223" max="9223" width="35.7109375" style="83" customWidth="1"/>
    <col min="9224" max="9224" width="17.7109375" style="83" customWidth="1"/>
    <col min="9225" max="9225" width="14.7109375" style="83" customWidth="1"/>
    <col min="9226" max="9226" width="30.7109375" style="83" customWidth="1"/>
    <col min="9227" max="9472" width="9.140625" style="83"/>
    <col min="9473" max="9473" width="8.7109375" style="83" customWidth="1"/>
    <col min="9474" max="9474" width="45.7109375" style="83" customWidth="1"/>
    <col min="9475" max="9475" width="15.7109375" style="83" customWidth="1"/>
    <col min="9476" max="9477" width="17.7109375" style="83" customWidth="1"/>
    <col min="9478" max="9478" width="14.7109375" style="83" customWidth="1"/>
    <col min="9479" max="9479" width="35.7109375" style="83" customWidth="1"/>
    <col min="9480" max="9480" width="17.7109375" style="83" customWidth="1"/>
    <col min="9481" max="9481" width="14.7109375" style="83" customWidth="1"/>
    <col min="9482" max="9482" width="30.7109375" style="83" customWidth="1"/>
    <col min="9483" max="9728" width="9.140625" style="83"/>
    <col min="9729" max="9729" width="8.7109375" style="83" customWidth="1"/>
    <col min="9730" max="9730" width="45.7109375" style="83" customWidth="1"/>
    <col min="9731" max="9731" width="15.7109375" style="83" customWidth="1"/>
    <col min="9732" max="9733" width="17.7109375" style="83" customWidth="1"/>
    <col min="9734" max="9734" width="14.7109375" style="83" customWidth="1"/>
    <col min="9735" max="9735" width="35.7109375" style="83" customWidth="1"/>
    <col min="9736" max="9736" width="17.7109375" style="83" customWidth="1"/>
    <col min="9737" max="9737" width="14.7109375" style="83" customWidth="1"/>
    <col min="9738" max="9738" width="30.7109375" style="83" customWidth="1"/>
    <col min="9739" max="9984" width="9.140625" style="83"/>
    <col min="9985" max="9985" width="8.7109375" style="83" customWidth="1"/>
    <col min="9986" max="9986" width="45.7109375" style="83" customWidth="1"/>
    <col min="9987" max="9987" width="15.7109375" style="83" customWidth="1"/>
    <col min="9988" max="9989" width="17.7109375" style="83" customWidth="1"/>
    <col min="9990" max="9990" width="14.7109375" style="83" customWidth="1"/>
    <col min="9991" max="9991" width="35.7109375" style="83" customWidth="1"/>
    <col min="9992" max="9992" width="17.7109375" style="83" customWidth="1"/>
    <col min="9993" max="9993" width="14.7109375" style="83" customWidth="1"/>
    <col min="9994" max="9994" width="30.7109375" style="83" customWidth="1"/>
    <col min="9995" max="10240" width="9.140625" style="83"/>
    <col min="10241" max="10241" width="8.7109375" style="83" customWidth="1"/>
    <col min="10242" max="10242" width="45.7109375" style="83" customWidth="1"/>
    <col min="10243" max="10243" width="15.7109375" style="83" customWidth="1"/>
    <col min="10244" max="10245" width="17.7109375" style="83" customWidth="1"/>
    <col min="10246" max="10246" width="14.7109375" style="83" customWidth="1"/>
    <col min="10247" max="10247" width="35.7109375" style="83" customWidth="1"/>
    <col min="10248" max="10248" width="17.7109375" style="83" customWidth="1"/>
    <col min="10249" max="10249" width="14.7109375" style="83" customWidth="1"/>
    <col min="10250" max="10250" width="30.7109375" style="83" customWidth="1"/>
    <col min="10251" max="10496" width="9.140625" style="83"/>
    <col min="10497" max="10497" width="8.7109375" style="83" customWidth="1"/>
    <col min="10498" max="10498" width="45.7109375" style="83" customWidth="1"/>
    <col min="10499" max="10499" width="15.7109375" style="83" customWidth="1"/>
    <col min="10500" max="10501" width="17.7109375" style="83" customWidth="1"/>
    <col min="10502" max="10502" width="14.7109375" style="83" customWidth="1"/>
    <col min="10503" max="10503" width="35.7109375" style="83" customWidth="1"/>
    <col min="10504" max="10504" width="17.7109375" style="83" customWidth="1"/>
    <col min="10505" max="10505" width="14.7109375" style="83" customWidth="1"/>
    <col min="10506" max="10506" width="30.7109375" style="83" customWidth="1"/>
    <col min="10507" max="10752" width="9.140625" style="83"/>
    <col min="10753" max="10753" width="8.7109375" style="83" customWidth="1"/>
    <col min="10754" max="10754" width="45.7109375" style="83" customWidth="1"/>
    <col min="10755" max="10755" width="15.7109375" style="83" customWidth="1"/>
    <col min="10756" max="10757" width="17.7109375" style="83" customWidth="1"/>
    <col min="10758" max="10758" width="14.7109375" style="83" customWidth="1"/>
    <col min="10759" max="10759" width="35.7109375" style="83" customWidth="1"/>
    <col min="10760" max="10760" width="17.7109375" style="83" customWidth="1"/>
    <col min="10761" max="10761" width="14.7109375" style="83" customWidth="1"/>
    <col min="10762" max="10762" width="30.7109375" style="83" customWidth="1"/>
    <col min="10763" max="11008" width="9.140625" style="83"/>
    <col min="11009" max="11009" width="8.7109375" style="83" customWidth="1"/>
    <col min="11010" max="11010" width="45.7109375" style="83" customWidth="1"/>
    <col min="11011" max="11011" width="15.7109375" style="83" customWidth="1"/>
    <col min="11012" max="11013" width="17.7109375" style="83" customWidth="1"/>
    <col min="11014" max="11014" width="14.7109375" style="83" customWidth="1"/>
    <col min="11015" max="11015" width="35.7109375" style="83" customWidth="1"/>
    <col min="11016" max="11016" width="17.7109375" style="83" customWidth="1"/>
    <col min="11017" max="11017" width="14.7109375" style="83" customWidth="1"/>
    <col min="11018" max="11018" width="30.7109375" style="83" customWidth="1"/>
    <col min="11019" max="11264" width="9.140625" style="83"/>
    <col min="11265" max="11265" width="8.7109375" style="83" customWidth="1"/>
    <col min="11266" max="11266" width="45.7109375" style="83" customWidth="1"/>
    <col min="11267" max="11267" width="15.7109375" style="83" customWidth="1"/>
    <col min="11268" max="11269" width="17.7109375" style="83" customWidth="1"/>
    <col min="11270" max="11270" width="14.7109375" style="83" customWidth="1"/>
    <col min="11271" max="11271" width="35.7109375" style="83" customWidth="1"/>
    <col min="11272" max="11272" width="17.7109375" style="83" customWidth="1"/>
    <col min="11273" max="11273" width="14.7109375" style="83" customWidth="1"/>
    <col min="11274" max="11274" width="30.7109375" style="83" customWidth="1"/>
    <col min="11275" max="11520" width="9.140625" style="83"/>
    <col min="11521" max="11521" width="8.7109375" style="83" customWidth="1"/>
    <col min="11522" max="11522" width="45.7109375" style="83" customWidth="1"/>
    <col min="11523" max="11523" width="15.7109375" style="83" customWidth="1"/>
    <col min="11524" max="11525" width="17.7109375" style="83" customWidth="1"/>
    <col min="11526" max="11526" width="14.7109375" style="83" customWidth="1"/>
    <col min="11527" max="11527" width="35.7109375" style="83" customWidth="1"/>
    <col min="11528" max="11528" width="17.7109375" style="83" customWidth="1"/>
    <col min="11529" max="11529" width="14.7109375" style="83" customWidth="1"/>
    <col min="11530" max="11530" width="30.7109375" style="83" customWidth="1"/>
    <col min="11531" max="11776" width="9.140625" style="83"/>
    <col min="11777" max="11777" width="8.7109375" style="83" customWidth="1"/>
    <col min="11778" max="11778" width="45.7109375" style="83" customWidth="1"/>
    <col min="11779" max="11779" width="15.7109375" style="83" customWidth="1"/>
    <col min="11780" max="11781" width="17.7109375" style="83" customWidth="1"/>
    <col min="11782" max="11782" width="14.7109375" style="83" customWidth="1"/>
    <col min="11783" max="11783" width="35.7109375" style="83" customWidth="1"/>
    <col min="11784" max="11784" width="17.7109375" style="83" customWidth="1"/>
    <col min="11785" max="11785" width="14.7109375" style="83" customWidth="1"/>
    <col min="11786" max="11786" width="30.7109375" style="83" customWidth="1"/>
    <col min="11787" max="12032" width="9.140625" style="83"/>
    <col min="12033" max="12033" width="8.7109375" style="83" customWidth="1"/>
    <col min="12034" max="12034" width="45.7109375" style="83" customWidth="1"/>
    <col min="12035" max="12035" width="15.7109375" style="83" customWidth="1"/>
    <col min="12036" max="12037" width="17.7109375" style="83" customWidth="1"/>
    <col min="12038" max="12038" width="14.7109375" style="83" customWidth="1"/>
    <col min="12039" max="12039" width="35.7109375" style="83" customWidth="1"/>
    <col min="12040" max="12040" width="17.7109375" style="83" customWidth="1"/>
    <col min="12041" max="12041" width="14.7109375" style="83" customWidth="1"/>
    <col min="12042" max="12042" width="30.7109375" style="83" customWidth="1"/>
    <col min="12043" max="12288" width="9.140625" style="83"/>
    <col min="12289" max="12289" width="8.7109375" style="83" customWidth="1"/>
    <col min="12290" max="12290" width="45.7109375" style="83" customWidth="1"/>
    <col min="12291" max="12291" width="15.7109375" style="83" customWidth="1"/>
    <col min="12292" max="12293" width="17.7109375" style="83" customWidth="1"/>
    <col min="12294" max="12294" width="14.7109375" style="83" customWidth="1"/>
    <col min="12295" max="12295" width="35.7109375" style="83" customWidth="1"/>
    <col min="12296" max="12296" width="17.7109375" style="83" customWidth="1"/>
    <col min="12297" max="12297" width="14.7109375" style="83" customWidth="1"/>
    <col min="12298" max="12298" width="30.7109375" style="83" customWidth="1"/>
    <col min="12299" max="12544" width="9.140625" style="83"/>
    <col min="12545" max="12545" width="8.7109375" style="83" customWidth="1"/>
    <col min="12546" max="12546" width="45.7109375" style="83" customWidth="1"/>
    <col min="12547" max="12547" width="15.7109375" style="83" customWidth="1"/>
    <col min="12548" max="12549" width="17.7109375" style="83" customWidth="1"/>
    <col min="12550" max="12550" width="14.7109375" style="83" customWidth="1"/>
    <col min="12551" max="12551" width="35.7109375" style="83" customWidth="1"/>
    <col min="12552" max="12552" width="17.7109375" style="83" customWidth="1"/>
    <col min="12553" max="12553" width="14.7109375" style="83" customWidth="1"/>
    <col min="12554" max="12554" width="30.7109375" style="83" customWidth="1"/>
    <col min="12555" max="12800" width="9.140625" style="83"/>
    <col min="12801" max="12801" width="8.7109375" style="83" customWidth="1"/>
    <col min="12802" max="12802" width="45.7109375" style="83" customWidth="1"/>
    <col min="12803" max="12803" width="15.7109375" style="83" customWidth="1"/>
    <col min="12804" max="12805" width="17.7109375" style="83" customWidth="1"/>
    <col min="12806" max="12806" width="14.7109375" style="83" customWidth="1"/>
    <col min="12807" max="12807" width="35.7109375" style="83" customWidth="1"/>
    <col min="12808" max="12808" width="17.7109375" style="83" customWidth="1"/>
    <col min="12809" max="12809" width="14.7109375" style="83" customWidth="1"/>
    <col min="12810" max="12810" width="30.7109375" style="83" customWidth="1"/>
    <col min="12811" max="13056" width="9.140625" style="83"/>
    <col min="13057" max="13057" width="8.7109375" style="83" customWidth="1"/>
    <col min="13058" max="13058" width="45.7109375" style="83" customWidth="1"/>
    <col min="13059" max="13059" width="15.7109375" style="83" customWidth="1"/>
    <col min="13060" max="13061" width="17.7109375" style="83" customWidth="1"/>
    <col min="13062" max="13062" width="14.7109375" style="83" customWidth="1"/>
    <col min="13063" max="13063" width="35.7109375" style="83" customWidth="1"/>
    <col min="13064" max="13064" width="17.7109375" style="83" customWidth="1"/>
    <col min="13065" max="13065" width="14.7109375" style="83" customWidth="1"/>
    <col min="13066" max="13066" width="30.7109375" style="83" customWidth="1"/>
    <col min="13067" max="13312" width="9.140625" style="83"/>
    <col min="13313" max="13313" width="8.7109375" style="83" customWidth="1"/>
    <col min="13314" max="13314" width="45.7109375" style="83" customWidth="1"/>
    <col min="13315" max="13315" width="15.7109375" style="83" customWidth="1"/>
    <col min="13316" max="13317" width="17.7109375" style="83" customWidth="1"/>
    <col min="13318" max="13318" width="14.7109375" style="83" customWidth="1"/>
    <col min="13319" max="13319" width="35.7109375" style="83" customWidth="1"/>
    <col min="13320" max="13320" width="17.7109375" style="83" customWidth="1"/>
    <col min="13321" max="13321" width="14.7109375" style="83" customWidth="1"/>
    <col min="13322" max="13322" width="30.7109375" style="83" customWidth="1"/>
    <col min="13323" max="13568" width="9.140625" style="83"/>
    <col min="13569" max="13569" width="8.7109375" style="83" customWidth="1"/>
    <col min="13570" max="13570" width="45.7109375" style="83" customWidth="1"/>
    <col min="13571" max="13571" width="15.7109375" style="83" customWidth="1"/>
    <col min="13572" max="13573" width="17.7109375" style="83" customWidth="1"/>
    <col min="13574" max="13574" width="14.7109375" style="83" customWidth="1"/>
    <col min="13575" max="13575" width="35.7109375" style="83" customWidth="1"/>
    <col min="13576" max="13576" width="17.7109375" style="83" customWidth="1"/>
    <col min="13577" max="13577" width="14.7109375" style="83" customWidth="1"/>
    <col min="13578" max="13578" width="30.7109375" style="83" customWidth="1"/>
    <col min="13579" max="13824" width="9.140625" style="83"/>
    <col min="13825" max="13825" width="8.7109375" style="83" customWidth="1"/>
    <col min="13826" max="13826" width="45.7109375" style="83" customWidth="1"/>
    <col min="13827" max="13827" width="15.7109375" style="83" customWidth="1"/>
    <col min="13828" max="13829" width="17.7109375" style="83" customWidth="1"/>
    <col min="13830" max="13830" width="14.7109375" style="83" customWidth="1"/>
    <col min="13831" max="13831" width="35.7109375" style="83" customWidth="1"/>
    <col min="13832" max="13832" width="17.7109375" style="83" customWidth="1"/>
    <col min="13833" max="13833" width="14.7109375" style="83" customWidth="1"/>
    <col min="13834" max="13834" width="30.7109375" style="83" customWidth="1"/>
    <col min="13835" max="14080" width="9.140625" style="83"/>
    <col min="14081" max="14081" width="8.7109375" style="83" customWidth="1"/>
    <col min="14082" max="14082" width="45.7109375" style="83" customWidth="1"/>
    <col min="14083" max="14083" width="15.7109375" style="83" customWidth="1"/>
    <col min="14084" max="14085" width="17.7109375" style="83" customWidth="1"/>
    <col min="14086" max="14086" width="14.7109375" style="83" customWidth="1"/>
    <col min="14087" max="14087" width="35.7109375" style="83" customWidth="1"/>
    <col min="14088" max="14088" width="17.7109375" style="83" customWidth="1"/>
    <col min="14089" max="14089" width="14.7109375" style="83" customWidth="1"/>
    <col min="14090" max="14090" width="30.7109375" style="83" customWidth="1"/>
    <col min="14091" max="14336" width="9.140625" style="83"/>
    <col min="14337" max="14337" width="8.7109375" style="83" customWidth="1"/>
    <col min="14338" max="14338" width="45.7109375" style="83" customWidth="1"/>
    <col min="14339" max="14339" width="15.7109375" style="83" customWidth="1"/>
    <col min="14340" max="14341" width="17.7109375" style="83" customWidth="1"/>
    <col min="14342" max="14342" width="14.7109375" style="83" customWidth="1"/>
    <col min="14343" max="14343" width="35.7109375" style="83" customWidth="1"/>
    <col min="14344" max="14344" width="17.7109375" style="83" customWidth="1"/>
    <col min="14345" max="14345" width="14.7109375" style="83" customWidth="1"/>
    <col min="14346" max="14346" width="30.7109375" style="83" customWidth="1"/>
    <col min="14347" max="14592" width="9.140625" style="83"/>
    <col min="14593" max="14593" width="8.7109375" style="83" customWidth="1"/>
    <col min="14594" max="14594" width="45.7109375" style="83" customWidth="1"/>
    <col min="14595" max="14595" width="15.7109375" style="83" customWidth="1"/>
    <col min="14596" max="14597" width="17.7109375" style="83" customWidth="1"/>
    <col min="14598" max="14598" width="14.7109375" style="83" customWidth="1"/>
    <col min="14599" max="14599" width="35.7109375" style="83" customWidth="1"/>
    <col min="14600" max="14600" width="17.7109375" style="83" customWidth="1"/>
    <col min="14601" max="14601" width="14.7109375" style="83" customWidth="1"/>
    <col min="14602" max="14602" width="30.7109375" style="83" customWidth="1"/>
    <col min="14603" max="14848" width="9.140625" style="83"/>
    <col min="14849" max="14849" width="8.7109375" style="83" customWidth="1"/>
    <col min="14850" max="14850" width="45.7109375" style="83" customWidth="1"/>
    <col min="14851" max="14851" width="15.7109375" style="83" customWidth="1"/>
    <col min="14852" max="14853" width="17.7109375" style="83" customWidth="1"/>
    <col min="14854" max="14854" width="14.7109375" style="83" customWidth="1"/>
    <col min="14855" max="14855" width="35.7109375" style="83" customWidth="1"/>
    <col min="14856" max="14856" width="17.7109375" style="83" customWidth="1"/>
    <col min="14857" max="14857" width="14.7109375" style="83" customWidth="1"/>
    <col min="14858" max="14858" width="30.7109375" style="83" customWidth="1"/>
    <col min="14859" max="15104" width="9.140625" style="83"/>
    <col min="15105" max="15105" width="8.7109375" style="83" customWidth="1"/>
    <col min="15106" max="15106" width="45.7109375" style="83" customWidth="1"/>
    <col min="15107" max="15107" width="15.7109375" style="83" customWidth="1"/>
    <col min="15108" max="15109" width="17.7109375" style="83" customWidth="1"/>
    <col min="15110" max="15110" width="14.7109375" style="83" customWidth="1"/>
    <col min="15111" max="15111" width="35.7109375" style="83" customWidth="1"/>
    <col min="15112" max="15112" width="17.7109375" style="83" customWidth="1"/>
    <col min="15113" max="15113" width="14.7109375" style="83" customWidth="1"/>
    <col min="15114" max="15114" width="30.7109375" style="83" customWidth="1"/>
    <col min="15115" max="15360" width="9.140625" style="83"/>
    <col min="15361" max="15361" width="8.7109375" style="83" customWidth="1"/>
    <col min="15362" max="15362" width="45.7109375" style="83" customWidth="1"/>
    <col min="15363" max="15363" width="15.7109375" style="83" customWidth="1"/>
    <col min="15364" max="15365" width="17.7109375" style="83" customWidth="1"/>
    <col min="15366" max="15366" width="14.7109375" style="83" customWidth="1"/>
    <col min="15367" max="15367" width="35.7109375" style="83" customWidth="1"/>
    <col min="15368" max="15368" width="17.7109375" style="83" customWidth="1"/>
    <col min="15369" max="15369" width="14.7109375" style="83" customWidth="1"/>
    <col min="15370" max="15370" width="30.7109375" style="83" customWidth="1"/>
    <col min="15371" max="15616" width="9.140625" style="83"/>
    <col min="15617" max="15617" width="8.7109375" style="83" customWidth="1"/>
    <col min="15618" max="15618" width="45.7109375" style="83" customWidth="1"/>
    <col min="15619" max="15619" width="15.7109375" style="83" customWidth="1"/>
    <col min="15620" max="15621" width="17.7109375" style="83" customWidth="1"/>
    <col min="15622" max="15622" width="14.7109375" style="83" customWidth="1"/>
    <col min="15623" max="15623" width="35.7109375" style="83" customWidth="1"/>
    <col min="15624" max="15624" width="17.7109375" style="83" customWidth="1"/>
    <col min="15625" max="15625" width="14.7109375" style="83" customWidth="1"/>
    <col min="15626" max="15626" width="30.7109375" style="83" customWidth="1"/>
    <col min="15627" max="15872" width="9.140625" style="83"/>
    <col min="15873" max="15873" width="8.7109375" style="83" customWidth="1"/>
    <col min="15874" max="15874" width="45.7109375" style="83" customWidth="1"/>
    <col min="15875" max="15875" width="15.7109375" style="83" customWidth="1"/>
    <col min="15876" max="15877" width="17.7109375" style="83" customWidth="1"/>
    <col min="15878" max="15878" width="14.7109375" style="83" customWidth="1"/>
    <col min="15879" max="15879" width="35.7109375" style="83" customWidth="1"/>
    <col min="15880" max="15880" width="17.7109375" style="83" customWidth="1"/>
    <col min="15881" max="15881" width="14.7109375" style="83" customWidth="1"/>
    <col min="15882" max="15882" width="30.7109375" style="83" customWidth="1"/>
    <col min="15883" max="16128" width="9.140625" style="83"/>
    <col min="16129" max="16129" width="8.7109375" style="83" customWidth="1"/>
    <col min="16130" max="16130" width="45.7109375" style="83" customWidth="1"/>
    <col min="16131" max="16131" width="15.7109375" style="83" customWidth="1"/>
    <col min="16132" max="16133" width="17.7109375" style="83" customWidth="1"/>
    <col min="16134" max="16134" width="14.7109375" style="83" customWidth="1"/>
    <col min="16135" max="16135" width="35.7109375" style="83" customWidth="1"/>
    <col min="16136" max="16136" width="17.7109375" style="83" customWidth="1"/>
    <col min="16137" max="16137" width="14.7109375" style="83" customWidth="1"/>
    <col min="16138" max="16138" width="30.7109375" style="83" customWidth="1"/>
    <col min="16139" max="16384" width="9.140625" style="83"/>
  </cols>
  <sheetData>
    <row r="1" spans="1:10" ht="18.75" x14ac:dyDescent="0.25">
      <c r="J1" s="1768" t="s">
        <v>1813</v>
      </c>
    </row>
    <row r="2" spans="1:10" ht="18" customHeight="1" x14ac:dyDescent="0.25">
      <c r="A2" s="2582" t="s">
        <v>2236</v>
      </c>
      <c r="B2" s="2582"/>
      <c r="C2" s="2582"/>
      <c r="D2" s="2582"/>
      <c r="E2" s="2582"/>
      <c r="F2" s="2582"/>
      <c r="G2" s="2582"/>
      <c r="H2" s="2582"/>
      <c r="I2" s="2582"/>
      <c r="J2" s="2582"/>
    </row>
    <row r="3" spans="1:10" ht="18" customHeight="1" x14ac:dyDescent="0.25">
      <c r="A3" s="2865" t="s">
        <v>73</v>
      </c>
      <c r="B3" s="2865"/>
      <c r="C3" s="2865"/>
      <c r="D3" s="2865"/>
      <c r="E3" s="2865"/>
      <c r="F3" s="2865"/>
      <c r="G3" s="2865"/>
      <c r="H3" s="2865"/>
      <c r="I3" s="2865"/>
      <c r="J3" s="2865"/>
    </row>
    <row r="4" spans="1:10" ht="18" customHeight="1" x14ac:dyDescent="0.25">
      <c r="A4" s="2865" t="s">
        <v>76</v>
      </c>
      <c r="B4" s="2865"/>
      <c r="C4" s="2865"/>
      <c r="D4" s="2865"/>
      <c r="E4" s="2865"/>
      <c r="F4" s="2865"/>
      <c r="G4" s="2865"/>
      <c r="H4" s="2865"/>
      <c r="I4" s="2865"/>
      <c r="J4" s="2865"/>
    </row>
    <row r="5" spans="1:10" ht="18" customHeight="1" x14ac:dyDescent="0.25">
      <c r="A5" s="2898" t="s">
        <v>1634</v>
      </c>
      <c r="B5" s="2898"/>
      <c r="C5" s="2898"/>
      <c r="D5" s="2898"/>
      <c r="E5" s="2898"/>
      <c r="F5" s="2898"/>
      <c r="G5" s="2898"/>
      <c r="H5" s="2898"/>
      <c r="I5" s="2898"/>
      <c r="J5" s="2898"/>
    </row>
    <row r="6" spans="1:10" ht="131.25" x14ac:dyDescent="0.25">
      <c r="A6" s="375" t="s">
        <v>1</v>
      </c>
      <c r="B6" s="100" t="s">
        <v>2</v>
      </c>
      <c r="C6" s="100" t="s">
        <v>3</v>
      </c>
      <c r="D6" s="436" t="s">
        <v>1225</v>
      </c>
      <c r="E6" s="437" t="s">
        <v>1636</v>
      </c>
      <c r="F6" s="102" t="s">
        <v>4</v>
      </c>
      <c r="G6" s="100" t="s">
        <v>5</v>
      </c>
      <c r="H6" s="823" t="s">
        <v>1637</v>
      </c>
      <c r="I6" s="100" t="s">
        <v>6</v>
      </c>
      <c r="J6" s="100" t="s">
        <v>7</v>
      </c>
    </row>
    <row r="7" spans="1:10" ht="18.75" x14ac:dyDescent="0.25">
      <c r="A7" s="392">
        <v>1</v>
      </c>
      <c r="B7" s="220">
        <v>2</v>
      </c>
      <c r="C7" s="220">
        <v>3</v>
      </c>
      <c r="D7" s="152">
        <v>4</v>
      </c>
      <c r="E7" s="152">
        <v>5</v>
      </c>
      <c r="F7" s="392">
        <v>6</v>
      </c>
      <c r="G7" s="220">
        <v>7</v>
      </c>
      <c r="H7" s="152">
        <v>8</v>
      </c>
      <c r="I7" s="392">
        <v>9</v>
      </c>
      <c r="J7" s="220">
        <v>10</v>
      </c>
    </row>
    <row r="8" spans="1:10" ht="31.5" customHeight="1" x14ac:dyDescent="0.25">
      <c r="A8" s="3687" t="s">
        <v>956</v>
      </c>
      <c r="B8" s="3687"/>
      <c r="C8" s="3687"/>
      <c r="D8" s="3687"/>
      <c r="E8" s="3687"/>
      <c r="F8" s="3687"/>
      <c r="G8" s="3687"/>
      <c r="H8" s="3687"/>
      <c r="I8" s="3687"/>
      <c r="J8" s="3687"/>
    </row>
    <row r="9" spans="1:10" s="15" customFormat="1" ht="21" customHeight="1" x14ac:dyDescent="0.25">
      <c r="A9" s="3682" t="s">
        <v>9</v>
      </c>
      <c r="B9" s="3681" t="s">
        <v>983</v>
      </c>
      <c r="C9" s="221" t="s">
        <v>15</v>
      </c>
      <c r="D9" s="546">
        <f>D10+D11+D12+D13</f>
        <v>9659.7000000000007</v>
      </c>
      <c r="E9" s="546">
        <f>E10+E11+E12+E13</f>
        <v>7819.5599999999995</v>
      </c>
      <c r="F9" s="447">
        <f>E9/D9*100</f>
        <v>80.950340072673058</v>
      </c>
      <c r="G9" s="3683"/>
      <c r="H9" s="546">
        <f>H10+H11+H12+H13</f>
        <v>7819.5599999999995</v>
      </c>
      <c r="I9" s="447">
        <f>F9</f>
        <v>80.950340072673058</v>
      </c>
      <c r="J9" s="3686"/>
    </row>
    <row r="10" spans="1:10" ht="59.25" hidden="1" customHeight="1" x14ac:dyDescent="0.25">
      <c r="A10" s="3682"/>
      <c r="B10" s="3681"/>
      <c r="C10" s="601" t="s">
        <v>18</v>
      </c>
      <c r="D10" s="546">
        <v>0</v>
      </c>
      <c r="E10" s="546">
        <v>0</v>
      </c>
      <c r="F10" s="541">
        <v>0</v>
      </c>
      <c r="G10" s="3684"/>
      <c r="H10" s="546">
        <v>0</v>
      </c>
      <c r="I10" s="447">
        <v>0</v>
      </c>
      <c r="J10" s="3686"/>
    </row>
    <row r="11" spans="1:10" ht="75" hidden="1" customHeight="1" x14ac:dyDescent="0.25">
      <c r="A11" s="3682"/>
      <c r="B11" s="3681"/>
      <c r="C11" s="601" t="s">
        <v>16</v>
      </c>
      <c r="D11" s="546">
        <v>0</v>
      </c>
      <c r="E11" s="546">
        <v>0</v>
      </c>
      <c r="F11" s="541">
        <v>0</v>
      </c>
      <c r="G11" s="3684"/>
      <c r="H11" s="546">
        <v>0</v>
      </c>
      <c r="I11" s="447">
        <v>0</v>
      </c>
      <c r="J11" s="3686"/>
    </row>
    <row r="12" spans="1:10" ht="93" customHeight="1" x14ac:dyDescent="0.25">
      <c r="A12" s="3682"/>
      <c r="B12" s="3681"/>
      <c r="C12" s="601" t="s">
        <v>19</v>
      </c>
      <c r="D12" s="546">
        <f>D17</f>
        <v>9659.7000000000007</v>
      </c>
      <c r="E12" s="546">
        <f>E17</f>
        <v>7819.5599999999995</v>
      </c>
      <c r="F12" s="447">
        <f>E12/D12*100</f>
        <v>80.950340072673058</v>
      </c>
      <c r="G12" s="3684"/>
      <c r="H12" s="546">
        <f>H17</f>
        <v>7819.5599999999995</v>
      </c>
      <c r="I12" s="447">
        <f>F12</f>
        <v>80.950340072673058</v>
      </c>
      <c r="J12" s="3686"/>
    </row>
    <row r="13" spans="1:10" ht="57.75" hidden="1" customHeight="1" x14ac:dyDescent="0.25">
      <c r="A13" s="3682"/>
      <c r="B13" s="3681"/>
      <c r="C13" s="601" t="s">
        <v>20</v>
      </c>
      <c r="D13" s="546">
        <v>0</v>
      </c>
      <c r="E13" s="546">
        <v>0</v>
      </c>
      <c r="F13" s="541">
        <v>0</v>
      </c>
      <c r="G13" s="3685"/>
      <c r="H13" s="546">
        <v>0</v>
      </c>
      <c r="I13" s="447">
        <v>0</v>
      </c>
      <c r="J13" s="3686"/>
    </row>
    <row r="14" spans="1:10" ht="20.25" customHeight="1" x14ac:dyDescent="0.25">
      <c r="A14" s="3144" t="s">
        <v>21</v>
      </c>
      <c r="B14" s="3146" t="s">
        <v>1291</v>
      </c>
      <c r="C14" s="376" t="s">
        <v>442</v>
      </c>
      <c r="D14" s="822">
        <f>D15+D16+D17+D18</f>
        <v>9659.7000000000007</v>
      </c>
      <c r="E14" s="822">
        <f>E15+E16+E17+E18</f>
        <v>7819.5599999999995</v>
      </c>
      <c r="F14" s="153">
        <f>E14/D14*100</f>
        <v>80.950340072673058</v>
      </c>
      <c r="G14" s="3677"/>
      <c r="H14" s="822">
        <f>H15+H16+H17+H18</f>
        <v>7819.5599999999995</v>
      </c>
      <c r="I14" s="153">
        <f>H14/D14*100</f>
        <v>80.950340072673058</v>
      </c>
      <c r="J14" s="3680"/>
    </row>
    <row r="15" spans="1:10" ht="55.5" hidden="1" customHeight="1" x14ac:dyDescent="0.25">
      <c r="A15" s="3155"/>
      <c r="B15" s="3156"/>
      <c r="C15" s="376" t="s">
        <v>18</v>
      </c>
      <c r="D15" s="822">
        <v>0</v>
      </c>
      <c r="E15" s="822">
        <v>0</v>
      </c>
      <c r="F15" s="153">
        <v>0</v>
      </c>
      <c r="G15" s="3677"/>
      <c r="H15" s="822">
        <v>0</v>
      </c>
      <c r="I15" s="153">
        <v>0</v>
      </c>
      <c r="J15" s="3680"/>
    </row>
    <row r="16" spans="1:10" ht="75" hidden="1" customHeight="1" x14ac:dyDescent="0.25">
      <c r="A16" s="3155"/>
      <c r="B16" s="3156"/>
      <c r="C16" s="376" t="s">
        <v>16</v>
      </c>
      <c r="D16" s="822">
        <v>0</v>
      </c>
      <c r="E16" s="822">
        <v>0</v>
      </c>
      <c r="F16" s="153">
        <v>0</v>
      </c>
      <c r="G16" s="3677"/>
      <c r="H16" s="822">
        <v>0</v>
      </c>
      <c r="I16" s="153">
        <v>0</v>
      </c>
      <c r="J16" s="3680"/>
    </row>
    <row r="17" spans="1:13" ht="92.25" customHeight="1" x14ac:dyDescent="0.25">
      <c r="A17" s="3155"/>
      <c r="B17" s="3156"/>
      <c r="C17" s="376" t="s">
        <v>19</v>
      </c>
      <c r="D17" s="822">
        <f>D19+D20+D21</f>
        <v>9659.7000000000007</v>
      </c>
      <c r="E17" s="822">
        <f>E19+E20+E21</f>
        <v>7819.5599999999995</v>
      </c>
      <c r="F17" s="153">
        <f>E17/D17*100</f>
        <v>80.950340072673058</v>
      </c>
      <c r="G17" s="3677"/>
      <c r="H17" s="822">
        <f>H19+H20+H21</f>
        <v>7819.5599999999995</v>
      </c>
      <c r="I17" s="153">
        <f>H17/D17*100</f>
        <v>80.950340072673058</v>
      </c>
      <c r="J17" s="3680"/>
    </row>
    <row r="18" spans="1:13" ht="1.5" hidden="1" customHeight="1" x14ac:dyDescent="0.25">
      <c r="A18" s="3145"/>
      <c r="B18" s="3147"/>
      <c r="C18" s="376" t="s">
        <v>20</v>
      </c>
      <c r="D18" s="822">
        <v>0</v>
      </c>
      <c r="E18" s="822">
        <v>0</v>
      </c>
      <c r="F18" s="153">
        <v>0</v>
      </c>
      <c r="G18" s="650"/>
      <c r="H18" s="822">
        <v>0</v>
      </c>
      <c r="I18" s="153">
        <v>0</v>
      </c>
      <c r="J18" s="281"/>
    </row>
    <row r="19" spans="1:13" ht="116.25" customHeight="1" x14ac:dyDescent="0.25">
      <c r="A19" s="380" t="s">
        <v>77</v>
      </c>
      <c r="B19" s="381" t="s">
        <v>581</v>
      </c>
      <c r="C19" s="376" t="s">
        <v>19</v>
      </c>
      <c r="D19" s="822">
        <v>0</v>
      </c>
      <c r="E19" s="822">
        <v>0</v>
      </c>
      <c r="F19" s="153">
        <v>0</v>
      </c>
      <c r="G19" s="625"/>
      <c r="H19" s="822">
        <v>0</v>
      </c>
      <c r="I19" s="153">
        <v>0</v>
      </c>
      <c r="J19" s="603" t="s">
        <v>1915</v>
      </c>
    </row>
    <row r="20" spans="1:13" ht="104.25" customHeight="1" x14ac:dyDescent="0.25">
      <c r="A20" s="419" t="s">
        <v>78</v>
      </c>
      <c r="B20" s="417" t="s">
        <v>582</v>
      </c>
      <c r="C20" s="417" t="s">
        <v>19</v>
      </c>
      <c r="D20" s="822">
        <v>1629.1</v>
      </c>
      <c r="E20" s="943">
        <v>1629.1</v>
      </c>
      <c r="F20" s="944">
        <f>E20/D20*100</f>
        <v>100</v>
      </c>
      <c r="G20" s="1082" t="s">
        <v>2631</v>
      </c>
      <c r="H20" s="943">
        <v>1629.1</v>
      </c>
      <c r="I20" s="944">
        <f>H20/D20*100</f>
        <v>100</v>
      </c>
      <c r="J20" s="602"/>
      <c r="M20" s="83" t="s">
        <v>860</v>
      </c>
    </row>
    <row r="21" spans="1:13" ht="193.5" customHeight="1" x14ac:dyDescent="0.25">
      <c r="A21" s="1083" t="s">
        <v>247</v>
      </c>
      <c r="B21" s="1078" t="s">
        <v>1469</v>
      </c>
      <c r="C21" s="1078" t="s">
        <v>19</v>
      </c>
      <c r="D21" s="1081">
        <v>8030.6</v>
      </c>
      <c r="E21" s="1081">
        <v>6190.46</v>
      </c>
      <c r="F21" s="1084">
        <f>E21/D21*100</f>
        <v>77.085896446093699</v>
      </c>
      <c r="G21" s="1082" t="s">
        <v>1914</v>
      </c>
      <c r="H21" s="1081">
        <f>E21</f>
        <v>6190.46</v>
      </c>
      <c r="I21" s="1084">
        <f>H21/D21*100</f>
        <v>77.085896446093699</v>
      </c>
      <c r="J21" s="1085" t="s">
        <v>1777</v>
      </c>
    </row>
    <row r="22" spans="1:13" ht="22.5" customHeight="1" x14ac:dyDescent="0.25">
      <c r="A22" s="3405" t="s">
        <v>12</v>
      </c>
      <c r="B22" s="3681" t="s">
        <v>443</v>
      </c>
      <c r="C22" s="853" t="s">
        <v>442</v>
      </c>
      <c r="D22" s="547">
        <f>D23+D24</f>
        <v>0</v>
      </c>
      <c r="E22" s="547">
        <f>E23+E24</f>
        <v>0</v>
      </c>
      <c r="F22" s="858">
        <v>0</v>
      </c>
      <c r="G22" s="2436"/>
      <c r="H22" s="547">
        <f>H23+H24</f>
        <v>0</v>
      </c>
      <c r="I22" s="858">
        <v>0</v>
      </c>
      <c r="J22" s="3680"/>
    </row>
    <row r="23" spans="1:13" ht="54.75" customHeight="1" x14ac:dyDescent="0.25">
      <c r="A23" s="3405"/>
      <c r="B23" s="3681"/>
      <c r="C23" s="853" t="s">
        <v>18</v>
      </c>
      <c r="D23" s="547">
        <v>0</v>
      </c>
      <c r="E23" s="547">
        <v>0</v>
      </c>
      <c r="F23" s="858">
        <v>0</v>
      </c>
      <c r="G23" s="2438"/>
      <c r="H23" s="547">
        <v>0</v>
      </c>
      <c r="I23" s="858">
        <v>0</v>
      </c>
      <c r="J23" s="3680"/>
    </row>
    <row r="24" spans="1:13" ht="71.25" customHeight="1" x14ac:dyDescent="0.25">
      <c r="A24" s="851"/>
      <c r="B24" s="849"/>
      <c r="C24" s="393" t="s">
        <v>16</v>
      </c>
      <c r="D24" s="547">
        <v>0</v>
      </c>
      <c r="E24" s="547">
        <v>0</v>
      </c>
      <c r="F24" s="447">
        <v>0</v>
      </c>
      <c r="G24" s="1086"/>
      <c r="H24" s="547">
        <v>0</v>
      </c>
      <c r="I24" s="447">
        <v>0</v>
      </c>
      <c r="J24" s="852"/>
    </row>
    <row r="25" spans="1:13" ht="25.5" customHeight="1" x14ac:dyDescent="0.25">
      <c r="A25" s="3138" t="s">
        <v>66</v>
      </c>
      <c r="B25" s="3139" t="s">
        <v>444</v>
      </c>
      <c r="C25" s="376" t="s">
        <v>442</v>
      </c>
      <c r="D25" s="822">
        <f>D26</f>
        <v>0</v>
      </c>
      <c r="E25" s="822">
        <v>0</v>
      </c>
      <c r="F25" s="153">
        <v>0</v>
      </c>
      <c r="G25" s="3677"/>
      <c r="H25" s="822">
        <f>H26</f>
        <v>0</v>
      </c>
      <c r="I25" s="153">
        <v>0</v>
      </c>
      <c r="J25" s="3678" t="s">
        <v>1433</v>
      </c>
    </row>
    <row r="26" spans="1:13" ht="214.5" customHeight="1" x14ac:dyDescent="0.25">
      <c r="A26" s="3138"/>
      <c r="B26" s="3139"/>
      <c r="C26" s="376" t="s">
        <v>19</v>
      </c>
      <c r="D26" s="822">
        <v>0</v>
      </c>
      <c r="E26" s="822">
        <v>0</v>
      </c>
      <c r="F26" s="153">
        <v>0</v>
      </c>
      <c r="G26" s="3677"/>
      <c r="H26" s="822">
        <v>0</v>
      </c>
      <c r="I26" s="153">
        <v>0</v>
      </c>
      <c r="J26" s="3679"/>
    </row>
    <row r="27" spans="1:13" ht="19.5" customHeight="1" x14ac:dyDescent="0.25">
      <c r="A27" s="3671"/>
      <c r="B27" s="3674" t="s">
        <v>64</v>
      </c>
      <c r="C27" s="393" t="s">
        <v>442</v>
      </c>
      <c r="D27" s="546">
        <f>D28+D29+D30+D31</f>
        <v>9659.7000000000007</v>
      </c>
      <c r="E27" s="546">
        <f>E28+E29+E30+E31</f>
        <v>7819.5599999999995</v>
      </c>
      <c r="F27" s="541">
        <f>E27/D27*100</f>
        <v>80.950340072673058</v>
      </c>
      <c r="G27" s="3669"/>
      <c r="H27" s="546">
        <f>H28+H29+H30+H31</f>
        <v>7819.5599999999995</v>
      </c>
      <c r="I27" s="541">
        <f>H27/D27*100</f>
        <v>80.950340072673058</v>
      </c>
      <c r="J27" s="3670"/>
    </row>
    <row r="28" spans="1:13" ht="54.75" hidden="1" customHeight="1" x14ac:dyDescent="0.25">
      <c r="A28" s="3672"/>
      <c r="B28" s="3675"/>
      <c r="C28" s="393" t="s">
        <v>18</v>
      </c>
      <c r="D28" s="546">
        <f>D10+D23</f>
        <v>0</v>
      </c>
      <c r="E28" s="546">
        <f>E10+E23</f>
        <v>0</v>
      </c>
      <c r="F28" s="541">
        <v>0</v>
      </c>
      <c r="G28" s="3669"/>
      <c r="H28" s="546">
        <f>H10+H23</f>
        <v>0</v>
      </c>
      <c r="I28" s="541">
        <v>0</v>
      </c>
      <c r="J28" s="3670"/>
    </row>
    <row r="29" spans="1:13" ht="70.5" hidden="1" customHeight="1" x14ac:dyDescent="0.25">
      <c r="A29" s="3672"/>
      <c r="B29" s="3675"/>
      <c r="C29" s="393" t="s">
        <v>16</v>
      </c>
      <c r="D29" s="546">
        <f>D11+D24</f>
        <v>0</v>
      </c>
      <c r="E29" s="546">
        <f>E11+E24</f>
        <v>0</v>
      </c>
      <c r="F29" s="541">
        <v>0</v>
      </c>
      <c r="G29" s="3669"/>
      <c r="H29" s="546">
        <f>H11+H24</f>
        <v>0</v>
      </c>
      <c r="I29" s="541">
        <v>0</v>
      </c>
      <c r="J29" s="3670"/>
    </row>
    <row r="30" spans="1:13" ht="92.25" customHeight="1" x14ac:dyDescent="0.25">
      <c r="A30" s="3672"/>
      <c r="B30" s="3675"/>
      <c r="C30" s="393" t="s">
        <v>19</v>
      </c>
      <c r="D30" s="546">
        <f>D12</f>
        <v>9659.7000000000007</v>
      </c>
      <c r="E30" s="546">
        <f>E12</f>
        <v>7819.5599999999995</v>
      </c>
      <c r="F30" s="541">
        <f>E30/D30*100</f>
        <v>80.950340072673058</v>
      </c>
      <c r="G30" s="3669"/>
      <c r="H30" s="546">
        <f>H12</f>
        <v>7819.5599999999995</v>
      </c>
      <c r="I30" s="541">
        <f>H30/D30*100</f>
        <v>80.950340072673058</v>
      </c>
      <c r="J30" s="3670"/>
    </row>
    <row r="31" spans="1:13" ht="52.5" hidden="1" customHeight="1" x14ac:dyDescent="0.25">
      <c r="A31" s="3673"/>
      <c r="B31" s="3676"/>
      <c r="C31" s="393" t="s">
        <v>20</v>
      </c>
      <c r="D31" s="546">
        <f>D13</f>
        <v>0</v>
      </c>
      <c r="E31" s="546">
        <f>E13</f>
        <v>0</v>
      </c>
      <c r="F31" s="541">
        <v>0</v>
      </c>
      <c r="G31" s="3669"/>
      <c r="H31" s="546">
        <f>H13</f>
        <v>0</v>
      </c>
      <c r="I31" s="541">
        <v>0</v>
      </c>
      <c r="J31" s="3670"/>
    </row>
    <row r="32" spans="1:13" ht="19.5" customHeight="1" x14ac:dyDescent="0.25">
      <c r="A32" s="3665"/>
      <c r="B32" s="3666" t="s">
        <v>23</v>
      </c>
      <c r="C32" s="850" t="s">
        <v>442</v>
      </c>
      <c r="D32" s="546">
        <f>D33</f>
        <v>9659.7000000000007</v>
      </c>
      <c r="E32" s="546">
        <f>E33</f>
        <v>7819.5599999999995</v>
      </c>
      <c r="F32" s="541">
        <f>E32/D32*100</f>
        <v>80.950340072673058</v>
      </c>
      <c r="G32" s="3667"/>
      <c r="H32" s="546">
        <f>H33</f>
        <v>7819.5599999999995</v>
      </c>
      <c r="I32" s="541">
        <f>H32/D32*100</f>
        <v>80.950340072673058</v>
      </c>
      <c r="J32" s="3668"/>
    </row>
    <row r="33" spans="1:10" ht="97.5" customHeight="1" x14ac:dyDescent="0.25">
      <c r="A33" s="3665"/>
      <c r="B33" s="3666"/>
      <c r="C33" s="850" t="s">
        <v>19</v>
      </c>
      <c r="D33" s="546">
        <f>D30</f>
        <v>9659.7000000000007</v>
      </c>
      <c r="E33" s="546">
        <f>E30</f>
        <v>7819.5599999999995</v>
      </c>
      <c r="F33" s="541">
        <f>E33/D33*100</f>
        <v>80.950340072673058</v>
      </c>
      <c r="G33" s="3667"/>
      <c r="H33" s="546">
        <f>H30</f>
        <v>7819.5599999999995</v>
      </c>
      <c r="I33" s="541">
        <f>H33/D33*100</f>
        <v>80.950340072673058</v>
      </c>
      <c r="J33" s="3668"/>
    </row>
    <row r="34" spans="1:10" ht="18.75" x14ac:dyDescent="0.25">
      <c r="A34" s="99"/>
      <c r="B34" s="218"/>
      <c r="C34" s="218"/>
      <c r="D34" s="93"/>
      <c r="E34" s="93"/>
      <c r="F34" s="99"/>
      <c r="G34" s="219"/>
      <c r="H34" s="93"/>
      <c r="I34" s="99"/>
      <c r="J34" s="219"/>
    </row>
  </sheetData>
  <mergeCells count="31">
    <mergeCell ref="A9:A13"/>
    <mergeCell ref="B9:B13"/>
    <mergeCell ref="G9:G13"/>
    <mergeCell ref="J9:J13"/>
    <mergeCell ref="A2:J2"/>
    <mergeCell ref="A3:J3"/>
    <mergeCell ref="A4:J4"/>
    <mergeCell ref="A5:J5"/>
    <mergeCell ref="A8:J8"/>
    <mergeCell ref="A25:A26"/>
    <mergeCell ref="B25:B26"/>
    <mergeCell ref="G25:G26"/>
    <mergeCell ref="J25:J26"/>
    <mergeCell ref="A14:A18"/>
    <mergeCell ref="B14:B18"/>
    <mergeCell ref="G14:G17"/>
    <mergeCell ref="J14:J17"/>
    <mergeCell ref="A22:A23"/>
    <mergeCell ref="B22:B23"/>
    <mergeCell ref="G22:G23"/>
    <mergeCell ref="J22:J23"/>
    <mergeCell ref="A32:A33"/>
    <mergeCell ref="B32:B33"/>
    <mergeCell ref="G32:G33"/>
    <mergeCell ref="J32:J33"/>
    <mergeCell ref="G27:G29"/>
    <mergeCell ref="J27:J29"/>
    <mergeCell ref="G30:G31"/>
    <mergeCell ref="J30:J31"/>
    <mergeCell ref="A27:A31"/>
    <mergeCell ref="B27:B31"/>
  </mergeCells>
  <pageMargins left="0.78740157480314965" right="0.39370078740157483" top="0.6692913385826772" bottom="0.74803149606299213" header="0.39370078740157483" footer="0.39370078740157483"/>
  <pageSetup paperSize="9" scale="62" firstPageNumber="229" fitToWidth="0" fitToHeight="0" orientation="landscape" useFirstPageNumber="1" r:id="rId1"/>
  <headerFooter>
    <oddFooter>&amp;R&amp;"Times New Roman,обычный"&amp;14&amp;P</oddFooter>
  </headerFooter>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39997558519241921"/>
  </sheetPr>
  <dimension ref="A1:J27"/>
  <sheetViews>
    <sheetView view="pageBreakPreview" zoomScale="60" zoomScaleNormal="72" workbookViewId="0">
      <selection activeCell="H14" sqref="H14"/>
    </sheetView>
  </sheetViews>
  <sheetFormatPr defaultRowHeight="18" x14ac:dyDescent="0.25"/>
  <cols>
    <col min="1" max="1" width="5.7109375" style="986" customWidth="1"/>
    <col min="2" max="2" width="77.28515625" style="986" customWidth="1"/>
    <col min="3" max="3" width="12.28515625" style="986" customWidth="1"/>
    <col min="4" max="4" width="12.140625" style="986" customWidth="1"/>
    <col min="5" max="5" width="15.140625" style="986" customWidth="1"/>
    <col min="6" max="6" width="15.7109375" style="986" customWidth="1"/>
    <col min="7" max="7" width="70.85546875" style="986" customWidth="1"/>
    <col min="8" max="251" width="9.140625" style="986"/>
    <col min="252" max="252" width="5.7109375" style="986" customWidth="1"/>
    <col min="253" max="253" width="37.7109375" style="986" customWidth="1"/>
    <col min="254" max="254" width="15.7109375" style="986" customWidth="1"/>
    <col min="255" max="255" width="12.28515625" style="986" customWidth="1"/>
    <col min="256" max="258" width="15.7109375" style="986" customWidth="1"/>
    <col min="259" max="259" width="30.7109375" style="986" customWidth="1"/>
    <col min="260" max="260" width="13.7109375" style="986" customWidth="1"/>
    <col min="261" max="261" width="21" style="986" customWidth="1"/>
    <col min="262" max="263" width="15.7109375" style="986" customWidth="1"/>
    <col min="264" max="507" width="9.140625" style="986"/>
    <col min="508" max="508" width="5.7109375" style="986" customWidth="1"/>
    <col min="509" max="509" width="37.7109375" style="986" customWidth="1"/>
    <col min="510" max="510" width="15.7109375" style="986" customWidth="1"/>
    <col min="511" max="511" width="12.28515625" style="986" customWidth="1"/>
    <col min="512" max="514" width="15.7109375" style="986" customWidth="1"/>
    <col min="515" max="515" width="30.7109375" style="986" customWidth="1"/>
    <col min="516" max="516" width="13.7109375" style="986" customWidth="1"/>
    <col min="517" max="517" width="21" style="986" customWidth="1"/>
    <col min="518" max="519" width="15.7109375" style="986" customWidth="1"/>
    <col min="520" max="763" width="9.140625" style="986"/>
    <col min="764" max="764" width="5.7109375" style="986" customWidth="1"/>
    <col min="765" max="765" width="37.7109375" style="986" customWidth="1"/>
    <col min="766" max="766" width="15.7109375" style="986" customWidth="1"/>
    <col min="767" max="767" width="12.28515625" style="986" customWidth="1"/>
    <col min="768" max="770" width="15.7109375" style="986" customWidth="1"/>
    <col min="771" max="771" width="30.7109375" style="986" customWidth="1"/>
    <col min="772" max="772" width="13.7109375" style="986" customWidth="1"/>
    <col min="773" max="773" width="21" style="986" customWidth="1"/>
    <col min="774" max="775" width="15.7109375" style="986" customWidth="1"/>
    <col min="776" max="1019" width="9.140625" style="986"/>
    <col min="1020" max="1020" width="5.7109375" style="986" customWidth="1"/>
    <col min="1021" max="1021" width="37.7109375" style="986" customWidth="1"/>
    <col min="1022" max="1022" width="15.7109375" style="986" customWidth="1"/>
    <col min="1023" max="1023" width="12.28515625" style="986" customWidth="1"/>
    <col min="1024" max="1026" width="15.7109375" style="986" customWidth="1"/>
    <col min="1027" max="1027" width="30.7109375" style="986" customWidth="1"/>
    <col min="1028" max="1028" width="13.7109375" style="986" customWidth="1"/>
    <col min="1029" max="1029" width="21" style="986" customWidth="1"/>
    <col min="1030" max="1031" width="15.7109375" style="986" customWidth="1"/>
    <col min="1032" max="1275" width="9.140625" style="986"/>
    <col min="1276" max="1276" width="5.7109375" style="986" customWidth="1"/>
    <col min="1277" max="1277" width="37.7109375" style="986" customWidth="1"/>
    <col min="1278" max="1278" width="15.7109375" style="986" customWidth="1"/>
    <col min="1279" max="1279" width="12.28515625" style="986" customWidth="1"/>
    <col min="1280" max="1282" width="15.7109375" style="986" customWidth="1"/>
    <col min="1283" max="1283" width="30.7109375" style="986" customWidth="1"/>
    <col min="1284" max="1284" width="13.7109375" style="986" customWidth="1"/>
    <col min="1285" max="1285" width="21" style="986" customWidth="1"/>
    <col min="1286" max="1287" width="15.7109375" style="986" customWidth="1"/>
    <col min="1288" max="1531" width="9.140625" style="986"/>
    <col min="1532" max="1532" width="5.7109375" style="986" customWidth="1"/>
    <col min="1533" max="1533" width="37.7109375" style="986" customWidth="1"/>
    <col min="1534" max="1534" width="15.7109375" style="986" customWidth="1"/>
    <col min="1535" max="1535" width="12.28515625" style="986" customWidth="1"/>
    <col min="1536" max="1538" width="15.7109375" style="986" customWidth="1"/>
    <col min="1539" max="1539" width="30.7109375" style="986" customWidth="1"/>
    <col min="1540" max="1540" width="13.7109375" style="986" customWidth="1"/>
    <col min="1541" max="1541" width="21" style="986" customWidth="1"/>
    <col min="1542" max="1543" width="15.7109375" style="986" customWidth="1"/>
    <col min="1544" max="1787" width="9.140625" style="986"/>
    <col min="1788" max="1788" width="5.7109375" style="986" customWidth="1"/>
    <col min="1789" max="1789" width="37.7109375" style="986" customWidth="1"/>
    <col min="1790" max="1790" width="15.7109375" style="986" customWidth="1"/>
    <col min="1791" max="1791" width="12.28515625" style="986" customWidth="1"/>
    <col min="1792" max="1794" width="15.7109375" style="986" customWidth="1"/>
    <col min="1795" max="1795" width="30.7109375" style="986" customWidth="1"/>
    <col min="1796" max="1796" width="13.7109375" style="986" customWidth="1"/>
    <col min="1797" max="1797" width="21" style="986" customWidth="1"/>
    <col min="1798" max="1799" width="15.7109375" style="986" customWidth="1"/>
    <col min="1800" max="2043" width="9.140625" style="986"/>
    <col min="2044" max="2044" width="5.7109375" style="986" customWidth="1"/>
    <col min="2045" max="2045" width="37.7109375" style="986" customWidth="1"/>
    <col min="2046" max="2046" width="15.7109375" style="986" customWidth="1"/>
    <col min="2047" max="2047" width="12.28515625" style="986" customWidth="1"/>
    <col min="2048" max="2050" width="15.7109375" style="986" customWidth="1"/>
    <col min="2051" max="2051" width="30.7109375" style="986" customWidth="1"/>
    <col min="2052" max="2052" width="13.7109375" style="986" customWidth="1"/>
    <col min="2053" max="2053" width="21" style="986" customWidth="1"/>
    <col min="2054" max="2055" width="15.7109375" style="986" customWidth="1"/>
    <col min="2056" max="2299" width="9.140625" style="986"/>
    <col min="2300" max="2300" width="5.7109375" style="986" customWidth="1"/>
    <col min="2301" max="2301" width="37.7109375" style="986" customWidth="1"/>
    <col min="2302" max="2302" width="15.7109375" style="986" customWidth="1"/>
    <col min="2303" max="2303" width="12.28515625" style="986" customWidth="1"/>
    <col min="2304" max="2306" width="15.7109375" style="986" customWidth="1"/>
    <col min="2307" max="2307" width="30.7109375" style="986" customWidth="1"/>
    <col min="2308" max="2308" width="13.7109375" style="986" customWidth="1"/>
    <col min="2309" max="2309" width="21" style="986" customWidth="1"/>
    <col min="2310" max="2311" width="15.7109375" style="986" customWidth="1"/>
    <col min="2312" max="2555" width="9.140625" style="986"/>
    <col min="2556" max="2556" width="5.7109375" style="986" customWidth="1"/>
    <col min="2557" max="2557" width="37.7109375" style="986" customWidth="1"/>
    <col min="2558" max="2558" width="15.7109375" style="986" customWidth="1"/>
    <col min="2559" max="2559" width="12.28515625" style="986" customWidth="1"/>
    <col min="2560" max="2562" width="15.7109375" style="986" customWidth="1"/>
    <col min="2563" max="2563" width="30.7109375" style="986" customWidth="1"/>
    <col min="2564" max="2564" width="13.7109375" style="986" customWidth="1"/>
    <col min="2565" max="2565" width="21" style="986" customWidth="1"/>
    <col min="2566" max="2567" width="15.7109375" style="986" customWidth="1"/>
    <col min="2568" max="2811" width="9.140625" style="986"/>
    <col min="2812" max="2812" width="5.7109375" style="986" customWidth="1"/>
    <col min="2813" max="2813" width="37.7109375" style="986" customWidth="1"/>
    <col min="2814" max="2814" width="15.7109375" style="986" customWidth="1"/>
    <col min="2815" max="2815" width="12.28515625" style="986" customWidth="1"/>
    <col min="2816" max="2818" width="15.7109375" style="986" customWidth="1"/>
    <col min="2819" max="2819" width="30.7109375" style="986" customWidth="1"/>
    <col min="2820" max="2820" width="13.7109375" style="986" customWidth="1"/>
    <col min="2821" max="2821" width="21" style="986" customWidth="1"/>
    <col min="2822" max="2823" width="15.7109375" style="986" customWidth="1"/>
    <col min="2824" max="3067" width="9.140625" style="986"/>
    <col min="3068" max="3068" width="5.7109375" style="986" customWidth="1"/>
    <col min="3069" max="3069" width="37.7109375" style="986" customWidth="1"/>
    <col min="3070" max="3070" width="15.7109375" style="986" customWidth="1"/>
    <col min="3071" max="3071" width="12.28515625" style="986" customWidth="1"/>
    <col min="3072" max="3074" width="15.7109375" style="986" customWidth="1"/>
    <col min="3075" max="3075" width="30.7109375" style="986" customWidth="1"/>
    <col min="3076" max="3076" width="13.7109375" style="986" customWidth="1"/>
    <col min="3077" max="3077" width="21" style="986" customWidth="1"/>
    <col min="3078" max="3079" width="15.7109375" style="986" customWidth="1"/>
    <col min="3080" max="3323" width="9.140625" style="986"/>
    <col min="3324" max="3324" width="5.7109375" style="986" customWidth="1"/>
    <col min="3325" max="3325" width="37.7109375" style="986" customWidth="1"/>
    <col min="3326" max="3326" width="15.7109375" style="986" customWidth="1"/>
    <col min="3327" max="3327" width="12.28515625" style="986" customWidth="1"/>
    <col min="3328" max="3330" width="15.7109375" style="986" customWidth="1"/>
    <col min="3331" max="3331" width="30.7109375" style="986" customWidth="1"/>
    <col min="3332" max="3332" width="13.7109375" style="986" customWidth="1"/>
    <col min="3333" max="3333" width="21" style="986" customWidth="1"/>
    <col min="3334" max="3335" width="15.7109375" style="986" customWidth="1"/>
    <col min="3336" max="3579" width="9.140625" style="986"/>
    <col min="3580" max="3580" width="5.7109375" style="986" customWidth="1"/>
    <col min="3581" max="3581" width="37.7109375" style="986" customWidth="1"/>
    <col min="3582" max="3582" width="15.7109375" style="986" customWidth="1"/>
    <col min="3583" max="3583" width="12.28515625" style="986" customWidth="1"/>
    <col min="3584" max="3586" width="15.7109375" style="986" customWidth="1"/>
    <col min="3587" max="3587" width="30.7109375" style="986" customWidth="1"/>
    <col min="3588" max="3588" width="13.7109375" style="986" customWidth="1"/>
    <col min="3589" max="3589" width="21" style="986" customWidth="1"/>
    <col min="3590" max="3591" width="15.7109375" style="986" customWidth="1"/>
    <col min="3592" max="3835" width="9.140625" style="986"/>
    <col min="3836" max="3836" width="5.7109375" style="986" customWidth="1"/>
    <col min="3837" max="3837" width="37.7109375" style="986" customWidth="1"/>
    <col min="3838" max="3838" width="15.7109375" style="986" customWidth="1"/>
    <col min="3839" max="3839" width="12.28515625" style="986" customWidth="1"/>
    <col min="3840" max="3842" width="15.7109375" style="986" customWidth="1"/>
    <col min="3843" max="3843" width="30.7109375" style="986" customWidth="1"/>
    <col min="3844" max="3844" width="13.7109375" style="986" customWidth="1"/>
    <col min="3845" max="3845" width="21" style="986" customWidth="1"/>
    <col min="3846" max="3847" width="15.7109375" style="986" customWidth="1"/>
    <col min="3848" max="4091" width="9.140625" style="986"/>
    <col min="4092" max="4092" width="5.7109375" style="986" customWidth="1"/>
    <col min="4093" max="4093" width="37.7109375" style="986" customWidth="1"/>
    <col min="4094" max="4094" width="15.7109375" style="986" customWidth="1"/>
    <col min="4095" max="4095" width="12.28515625" style="986" customWidth="1"/>
    <col min="4096" max="4098" width="15.7109375" style="986" customWidth="1"/>
    <col min="4099" max="4099" width="30.7109375" style="986" customWidth="1"/>
    <col min="4100" max="4100" width="13.7109375" style="986" customWidth="1"/>
    <col min="4101" max="4101" width="21" style="986" customWidth="1"/>
    <col min="4102" max="4103" width="15.7109375" style="986" customWidth="1"/>
    <col min="4104" max="4347" width="9.140625" style="986"/>
    <col min="4348" max="4348" width="5.7109375" style="986" customWidth="1"/>
    <col min="4349" max="4349" width="37.7109375" style="986" customWidth="1"/>
    <col min="4350" max="4350" width="15.7109375" style="986" customWidth="1"/>
    <col min="4351" max="4351" width="12.28515625" style="986" customWidth="1"/>
    <col min="4352" max="4354" width="15.7109375" style="986" customWidth="1"/>
    <col min="4355" max="4355" width="30.7109375" style="986" customWidth="1"/>
    <col min="4356" max="4356" width="13.7109375" style="986" customWidth="1"/>
    <col min="4357" max="4357" width="21" style="986" customWidth="1"/>
    <col min="4358" max="4359" width="15.7109375" style="986" customWidth="1"/>
    <col min="4360" max="4603" width="9.140625" style="986"/>
    <col min="4604" max="4604" width="5.7109375" style="986" customWidth="1"/>
    <col min="4605" max="4605" width="37.7109375" style="986" customWidth="1"/>
    <col min="4606" max="4606" width="15.7109375" style="986" customWidth="1"/>
    <col min="4607" max="4607" width="12.28515625" style="986" customWidth="1"/>
    <col min="4608" max="4610" width="15.7109375" style="986" customWidth="1"/>
    <col min="4611" max="4611" width="30.7109375" style="986" customWidth="1"/>
    <col min="4612" max="4612" width="13.7109375" style="986" customWidth="1"/>
    <col min="4613" max="4613" width="21" style="986" customWidth="1"/>
    <col min="4614" max="4615" width="15.7109375" style="986" customWidth="1"/>
    <col min="4616" max="4859" width="9.140625" style="986"/>
    <col min="4860" max="4860" width="5.7109375" style="986" customWidth="1"/>
    <col min="4861" max="4861" width="37.7109375" style="986" customWidth="1"/>
    <col min="4862" max="4862" width="15.7109375" style="986" customWidth="1"/>
    <col min="4863" max="4863" width="12.28515625" style="986" customWidth="1"/>
    <col min="4864" max="4866" width="15.7109375" style="986" customWidth="1"/>
    <col min="4867" max="4867" width="30.7109375" style="986" customWidth="1"/>
    <col min="4868" max="4868" width="13.7109375" style="986" customWidth="1"/>
    <col min="4869" max="4869" width="21" style="986" customWidth="1"/>
    <col min="4870" max="4871" width="15.7109375" style="986" customWidth="1"/>
    <col min="4872" max="5115" width="9.140625" style="986"/>
    <col min="5116" max="5116" width="5.7109375" style="986" customWidth="1"/>
    <col min="5117" max="5117" width="37.7109375" style="986" customWidth="1"/>
    <col min="5118" max="5118" width="15.7109375" style="986" customWidth="1"/>
    <col min="5119" max="5119" width="12.28515625" style="986" customWidth="1"/>
    <col min="5120" max="5122" width="15.7109375" style="986" customWidth="1"/>
    <col min="5123" max="5123" width="30.7109375" style="986" customWidth="1"/>
    <col min="5124" max="5124" width="13.7109375" style="986" customWidth="1"/>
    <col min="5125" max="5125" width="21" style="986" customWidth="1"/>
    <col min="5126" max="5127" width="15.7109375" style="986" customWidth="1"/>
    <col min="5128" max="5371" width="9.140625" style="986"/>
    <col min="5372" max="5372" width="5.7109375" style="986" customWidth="1"/>
    <col min="5373" max="5373" width="37.7109375" style="986" customWidth="1"/>
    <col min="5374" max="5374" width="15.7109375" style="986" customWidth="1"/>
    <col min="5375" max="5375" width="12.28515625" style="986" customWidth="1"/>
    <col min="5376" max="5378" width="15.7109375" style="986" customWidth="1"/>
    <col min="5379" max="5379" width="30.7109375" style="986" customWidth="1"/>
    <col min="5380" max="5380" width="13.7109375" style="986" customWidth="1"/>
    <col min="5381" max="5381" width="21" style="986" customWidth="1"/>
    <col min="5382" max="5383" width="15.7109375" style="986" customWidth="1"/>
    <col min="5384" max="5627" width="9.140625" style="986"/>
    <col min="5628" max="5628" width="5.7109375" style="986" customWidth="1"/>
    <col min="5629" max="5629" width="37.7109375" style="986" customWidth="1"/>
    <col min="5630" max="5630" width="15.7109375" style="986" customWidth="1"/>
    <col min="5631" max="5631" width="12.28515625" style="986" customWidth="1"/>
    <col min="5632" max="5634" width="15.7109375" style="986" customWidth="1"/>
    <col min="5635" max="5635" width="30.7109375" style="986" customWidth="1"/>
    <col min="5636" max="5636" width="13.7109375" style="986" customWidth="1"/>
    <col min="5637" max="5637" width="21" style="986" customWidth="1"/>
    <col min="5638" max="5639" width="15.7109375" style="986" customWidth="1"/>
    <col min="5640" max="5883" width="9.140625" style="986"/>
    <col min="5884" max="5884" width="5.7109375" style="986" customWidth="1"/>
    <col min="5885" max="5885" width="37.7109375" style="986" customWidth="1"/>
    <col min="5886" max="5886" width="15.7109375" style="986" customWidth="1"/>
    <col min="5887" max="5887" width="12.28515625" style="986" customWidth="1"/>
    <col min="5888" max="5890" width="15.7109375" style="986" customWidth="1"/>
    <col min="5891" max="5891" width="30.7109375" style="986" customWidth="1"/>
    <col min="5892" max="5892" width="13.7109375" style="986" customWidth="1"/>
    <col min="5893" max="5893" width="21" style="986" customWidth="1"/>
    <col min="5894" max="5895" width="15.7109375" style="986" customWidth="1"/>
    <col min="5896" max="6139" width="9.140625" style="986"/>
    <col min="6140" max="6140" width="5.7109375" style="986" customWidth="1"/>
    <col min="6141" max="6141" width="37.7109375" style="986" customWidth="1"/>
    <col min="6142" max="6142" width="15.7109375" style="986" customWidth="1"/>
    <col min="6143" max="6143" width="12.28515625" style="986" customWidth="1"/>
    <col min="6144" max="6146" width="15.7109375" style="986" customWidth="1"/>
    <col min="6147" max="6147" width="30.7109375" style="986" customWidth="1"/>
    <col min="6148" max="6148" width="13.7109375" style="986" customWidth="1"/>
    <col min="6149" max="6149" width="21" style="986" customWidth="1"/>
    <col min="6150" max="6151" width="15.7109375" style="986" customWidth="1"/>
    <col min="6152" max="6395" width="9.140625" style="986"/>
    <col min="6396" max="6396" width="5.7109375" style="986" customWidth="1"/>
    <col min="6397" max="6397" width="37.7109375" style="986" customWidth="1"/>
    <col min="6398" max="6398" width="15.7109375" style="986" customWidth="1"/>
    <col min="6399" max="6399" width="12.28515625" style="986" customWidth="1"/>
    <col min="6400" max="6402" width="15.7109375" style="986" customWidth="1"/>
    <col min="6403" max="6403" width="30.7109375" style="986" customWidth="1"/>
    <col min="6404" max="6404" width="13.7109375" style="986" customWidth="1"/>
    <col min="6405" max="6405" width="21" style="986" customWidth="1"/>
    <col min="6406" max="6407" width="15.7109375" style="986" customWidth="1"/>
    <col min="6408" max="6651" width="9.140625" style="986"/>
    <col min="6652" max="6652" width="5.7109375" style="986" customWidth="1"/>
    <col min="6653" max="6653" width="37.7109375" style="986" customWidth="1"/>
    <col min="6654" max="6654" width="15.7109375" style="986" customWidth="1"/>
    <col min="6655" max="6655" width="12.28515625" style="986" customWidth="1"/>
    <col min="6656" max="6658" width="15.7109375" style="986" customWidth="1"/>
    <col min="6659" max="6659" width="30.7109375" style="986" customWidth="1"/>
    <col min="6660" max="6660" width="13.7109375" style="986" customWidth="1"/>
    <col min="6661" max="6661" width="21" style="986" customWidth="1"/>
    <col min="6662" max="6663" width="15.7109375" style="986" customWidth="1"/>
    <col min="6664" max="6907" width="9.140625" style="986"/>
    <col min="6908" max="6908" width="5.7109375" style="986" customWidth="1"/>
    <col min="6909" max="6909" width="37.7109375" style="986" customWidth="1"/>
    <col min="6910" max="6910" width="15.7109375" style="986" customWidth="1"/>
    <col min="6911" max="6911" width="12.28515625" style="986" customWidth="1"/>
    <col min="6912" max="6914" width="15.7109375" style="986" customWidth="1"/>
    <col min="6915" max="6915" width="30.7109375" style="986" customWidth="1"/>
    <col min="6916" max="6916" width="13.7109375" style="986" customWidth="1"/>
    <col min="6917" max="6917" width="21" style="986" customWidth="1"/>
    <col min="6918" max="6919" width="15.7109375" style="986" customWidth="1"/>
    <col min="6920" max="7163" width="9.140625" style="986"/>
    <col min="7164" max="7164" width="5.7109375" style="986" customWidth="1"/>
    <col min="7165" max="7165" width="37.7109375" style="986" customWidth="1"/>
    <col min="7166" max="7166" width="15.7109375" style="986" customWidth="1"/>
    <col min="7167" max="7167" width="12.28515625" style="986" customWidth="1"/>
    <col min="7168" max="7170" width="15.7109375" style="986" customWidth="1"/>
    <col min="7171" max="7171" width="30.7109375" style="986" customWidth="1"/>
    <col min="7172" max="7172" width="13.7109375" style="986" customWidth="1"/>
    <col min="7173" max="7173" width="21" style="986" customWidth="1"/>
    <col min="7174" max="7175" width="15.7109375" style="986" customWidth="1"/>
    <col min="7176" max="7419" width="9.140625" style="986"/>
    <col min="7420" max="7420" width="5.7109375" style="986" customWidth="1"/>
    <col min="7421" max="7421" width="37.7109375" style="986" customWidth="1"/>
    <col min="7422" max="7422" width="15.7109375" style="986" customWidth="1"/>
    <col min="7423" max="7423" width="12.28515625" style="986" customWidth="1"/>
    <col min="7424" max="7426" width="15.7109375" style="986" customWidth="1"/>
    <col min="7427" max="7427" width="30.7109375" style="986" customWidth="1"/>
    <col min="7428" max="7428" width="13.7109375" style="986" customWidth="1"/>
    <col min="7429" max="7429" width="21" style="986" customWidth="1"/>
    <col min="7430" max="7431" width="15.7109375" style="986" customWidth="1"/>
    <col min="7432" max="7675" width="9.140625" style="986"/>
    <col min="7676" max="7676" width="5.7109375" style="986" customWidth="1"/>
    <col min="7677" max="7677" width="37.7109375" style="986" customWidth="1"/>
    <col min="7678" max="7678" width="15.7109375" style="986" customWidth="1"/>
    <col min="7679" max="7679" width="12.28515625" style="986" customWidth="1"/>
    <col min="7680" max="7682" width="15.7109375" style="986" customWidth="1"/>
    <col min="7683" max="7683" width="30.7109375" style="986" customWidth="1"/>
    <col min="7684" max="7684" width="13.7109375" style="986" customWidth="1"/>
    <col min="7685" max="7685" width="21" style="986" customWidth="1"/>
    <col min="7686" max="7687" width="15.7109375" style="986" customWidth="1"/>
    <col min="7688" max="7931" width="9.140625" style="986"/>
    <col min="7932" max="7932" width="5.7109375" style="986" customWidth="1"/>
    <col min="7933" max="7933" width="37.7109375" style="986" customWidth="1"/>
    <col min="7934" max="7934" width="15.7109375" style="986" customWidth="1"/>
    <col min="7935" max="7935" width="12.28515625" style="986" customWidth="1"/>
    <col min="7936" max="7938" width="15.7109375" style="986" customWidth="1"/>
    <col min="7939" max="7939" width="30.7109375" style="986" customWidth="1"/>
    <col min="7940" max="7940" width="13.7109375" style="986" customWidth="1"/>
    <col min="7941" max="7941" width="21" style="986" customWidth="1"/>
    <col min="7942" max="7943" width="15.7109375" style="986" customWidth="1"/>
    <col min="7944" max="8187" width="9.140625" style="986"/>
    <col min="8188" max="8188" width="5.7109375" style="986" customWidth="1"/>
    <col min="8189" max="8189" width="37.7109375" style="986" customWidth="1"/>
    <col min="8190" max="8190" width="15.7109375" style="986" customWidth="1"/>
    <col min="8191" max="8191" width="12.28515625" style="986" customWidth="1"/>
    <col min="8192" max="8194" width="15.7109375" style="986" customWidth="1"/>
    <col min="8195" max="8195" width="30.7109375" style="986" customWidth="1"/>
    <col min="8196" max="8196" width="13.7109375" style="986" customWidth="1"/>
    <col min="8197" max="8197" width="21" style="986" customWidth="1"/>
    <col min="8198" max="8199" width="15.7109375" style="986" customWidth="1"/>
    <col min="8200" max="8443" width="9.140625" style="986"/>
    <col min="8444" max="8444" width="5.7109375" style="986" customWidth="1"/>
    <col min="8445" max="8445" width="37.7109375" style="986" customWidth="1"/>
    <col min="8446" max="8446" width="15.7109375" style="986" customWidth="1"/>
    <col min="8447" max="8447" width="12.28515625" style="986" customWidth="1"/>
    <col min="8448" max="8450" width="15.7109375" style="986" customWidth="1"/>
    <col min="8451" max="8451" width="30.7109375" style="986" customWidth="1"/>
    <col min="8452" max="8452" width="13.7109375" style="986" customWidth="1"/>
    <col min="8453" max="8453" width="21" style="986" customWidth="1"/>
    <col min="8454" max="8455" width="15.7109375" style="986" customWidth="1"/>
    <col min="8456" max="8699" width="9.140625" style="986"/>
    <col min="8700" max="8700" width="5.7109375" style="986" customWidth="1"/>
    <col min="8701" max="8701" width="37.7109375" style="986" customWidth="1"/>
    <col min="8702" max="8702" width="15.7109375" style="986" customWidth="1"/>
    <col min="8703" max="8703" width="12.28515625" style="986" customWidth="1"/>
    <col min="8704" max="8706" width="15.7109375" style="986" customWidth="1"/>
    <col min="8707" max="8707" width="30.7109375" style="986" customWidth="1"/>
    <col min="8708" max="8708" width="13.7109375" style="986" customWidth="1"/>
    <col min="8709" max="8709" width="21" style="986" customWidth="1"/>
    <col min="8710" max="8711" width="15.7109375" style="986" customWidth="1"/>
    <col min="8712" max="8955" width="9.140625" style="986"/>
    <col min="8956" max="8956" width="5.7109375" style="986" customWidth="1"/>
    <col min="8957" max="8957" width="37.7109375" style="986" customWidth="1"/>
    <col min="8958" max="8958" width="15.7109375" style="986" customWidth="1"/>
    <col min="8959" max="8959" width="12.28515625" style="986" customWidth="1"/>
    <col min="8960" max="8962" width="15.7109375" style="986" customWidth="1"/>
    <col min="8963" max="8963" width="30.7109375" style="986" customWidth="1"/>
    <col min="8964" max="8964" width="13.7109375" style="986" customWidth="1"/>
    <col min="8965" max="8965" width="21" style="986" customWidth="1"/>
    <col min="8966" max="8967" width="15.7109375" style="986" customWidth="1"/>
    <col min="8968" max="9211" width="9.140625" style="986"/>
    <col min="9212" max="9212" width="5.7109375" style="986" customWidth="1"/>
    <col min="9213" max="9213" width="37.7109375" style="986" customWidth="1"/>
    <col min="9214" max="9214" width="15.7109375" style="986" customWidth="1"/>
    <col min="9215" max="9215" width="12.28515625" style="986" customWidth="1"/>
    <col min="9216" max="9218" width="15.7109375" style="986" customWidth="1"/>
    <col min="9219" max="9219" width="30.7109375" style="986" customWidth="1"/>
    <col min="9220" max="9220" width="13.7109375" style="986" customWidth="1"/>
    <col min="9221" max="9221" width="21" style="986" customWidth="1"/>
    <col min="9222" max="9223" width="15.7109375" style="986" customWidth="1"/>
    <col min="9224" max="9467" width="9.140625" style="986"/>
    <col min="9468" max="9468" width="5.7109375" style="986" customWidth="1"/>
    <col min="9469" max="9469" width="37.7109375" style="986" customWidth="1"/>
    <col min="9470" max="9470" width="15.7109375" style="986" customWidth="1"/>
    <col min="9471" max="9471" width="12.28515625" style="986" customWidth="1"/>
    <col min="9472" max="9474" width="15.7109375" style="986" customWidth="1"/>
    <col min="9475" max="9475" width="30.7109375" style="986" customWidth="1"/>
    <col min="9476" max="9476" width="13.7109375" style="986" customWidth="1"/>
    <col min="9477" max="9477" width="21" style="986" customWidth="1"/>
    <col min="9478" max="9479" width="15.7109375" style="986" customWidth="1"/>
    <col min="9480" max="9723" width="9.140625" style="986"/>
    <col min="9724" max="9724" width="5.7109375" style="986" customWidth="1"/>
    <col min="9725" max="9725" width="37.7109375" style="986" customWidth="1"/>
    <col min="9726" max="9726" width="15.7109375" style="986" customWidth="1"/>
    <col min="9727" max="9727" width="12.28515625" style="986" customWidth="1"/>
    <col min="9728" max="9730" width="15.7109375" style="986" customWidth="1"/>
    <col min="9731" max="9731" width="30.7109375" style="986" customWidth="1"/>
    <col min="9732" max="9732" width="13.7109375" style="986" customWidth="1"/>
    <col min="9733" max="9733" width="21" style="986" customWidth="1"/>
    <col min="9734" max="9735" width="15.7109375" style="986" customWidth="1"/>
    <col min="9736" max="9979" width="9.140625" style="986"/>
    <col min="9980" max="9980" width="5.7109375" style="986" customWidth="1"/>
    <col min="9981" max="9981" width="37.7109375" style="986" customWidth="1"/>
    <col min="9982" max="9982" width="15.7109375" style="986" customWidth="1"/>
    <col min="9983" max="9983" width="12.28515625" style="986" customWidth="1"/>
    <col min="9984" max="9986" width="15.7109375" style="986" customWidth="1"/>
    <col min="9987" max="9987" width="30.7109375" style="986" customWidth="1"/>
    <col min="9988" max="9988" width="13.7109375" style="986" customWidth="1"/>
    <col min="9989" max="9989" width="21" style="986" customWidth="1"/>
    <col min="9990" max="9991" width="15.7109375" style="986" customWidth="1"/>
    <col min="9992" max="10235" width="9.140625" style="986"/>
    <col min="10236" max="10236" width="5.7109375" style="986" customWidth="1"/>
    <col min="10237" max="10237" width="37.7109375" style="986" customWidth="1"/>
    <col min="10238" max="10238" width="15.7109375" style="986" customWidth="1"/>
    <col min="10239" max="10239" width="12.28515625" style="986" customWidth="1"/>
    <col min="10240" max="10242" width="15.7109375" style="986" customWidth="1"/>
    <col min="10243" max="10243" width="30.7109375" style="986" customWidth="1"/>
    <col min="10244" max="10244" width="13.7109375" style="986" customWidth="1"/>
    <col min="10245" max="10245" width="21" style="986" customWidth="1"/>
    <col min="10246" max="10247" width="15.7109375" style="986" customWidth="1"/>
    <col min="10248" max="10491" width="9.140625" style="986"/>
    <col min="10492" max="10492" width="5.7109375" style="986" customWidth="1"/>
    <col min="10493" max="10493" width="37.7109375" style="986" customWidth="1"/>
    <col min="10494" max="10494" width="15.7109375" style="986" customWidth="1"/>
    <col min="10495" max="10495" width="12.28515625" style="986" customWidth="1"/>
    <col min="10496" max="10498" width="15.7109375" style="986" customWidth="1"/>
    <col min="10499" max="10499" width="30.7109375" style="986" customWidth="1"/>
    <col min="10500" max="10500" width="13.7109375" style="986" customWidth="1"/>
    <col min="10501" max="10501" width="21" style="986" customWidth="1"/>
    <col min="10502" max="10503" width="15.7109375" style="986" customWidth="1"/>
    <col min="10504" max="10747" width="9.140625" style="986"/>
    <col min="10748" max="10748" width="5.7109375" style="986" customWidth="1"/>
    <col min="10749" max="10749" width="37.7109375" style="986" customWidth="1"/>
    <col min="10750" max="10750" width="15.7109375" style="986" customWidth="1"/>
    <col min="10751" max="10751" width="12.28515625" style="986" customWidth="1"/>
    <col min="10752" max="10754" width="15.7109375" style="986" customWidth="1"/>
    <col min="10755" max="10755" width="30.7109375" style="986" customWidth="1"/>
    <col min="10756" max="10756" width="13.7109375" style="986" customWidth="1"/>
    <col min="10757" max="10757" width="21" style="986" customWidth="1"/>
    <col min="10758" max="10759" width="15.7109375" style="986" customWidth="1"/>
    <col min="10760" max="11003" width="9.140625" style="986"/>
    <col min="11004" max="11004" width="5.7109375" style="986" customWidth="1"/>
    <col min="11005" max="11005" width="37.7109375" style="986" customWidth="1"/>
    <col min="11006" max="11006" width="15.7109375" style="986" customWidth="1"/>
    <col min="11007" max="11007" width="12.28515625" style="986" customWidth="1"/>
    <col min="11008" max="11010" width="15.7109375" style="986" customWidth="1"/>
    <col min="11011" max="11011" width="30.7109375" style="986" customWidth="1"/>
    <col min="11012" max="11012" width="13.7109375" style="986" customWidth="1"/>
    <col min="11013" max="11013" width="21" style="986" customWidth="1"/>
    <col min="11014" max="11015" width="15.7109375" style="986" customWidth="1"/>
    <col min="11016" max="11259" width="9.140625" style="986"/>
    <col min="11260" max="11260" width="5.7109375" style="986" customWidth="1"/>
    <col min="11261" max="11261" width="37.7109375" style="986" customWidth="1"/>
    <col min="11262" max="11262" width="15.7109375" style="986" customWidth="1"/>
    <col min="11263" max="11263" width="12.28515625" style="986" customWidth="1"/>
    <col min="11264" max="11266" width="15.7109375" style="986" customWidth="1"/>
    <col min="11267" max="11267" width="30.7109375" style="986" customWidth="1"/>
    <col min="11268" max="11268" width="13.7109375" style="986" customWidth="1"/>
    <col min="11269" max="11269" width="21" style="986" customWidth="1"/>
    <col min="11270" max="11271" width="15.7109375" style="986" customWidth="1"/>
    <col min="11272" max="11515" width="9.140625" style="986"/>
    <col min="11516" max="11516" width="5.7109375" style="986" customWidth="1"/>
    <col min="11517" max="11517" width="37.7109375" style="986" customWidth="1"/>
    <col min="11518" max="11518" width="15.7109375" style="986" customWidth="1"/>
    <col min="11519" max="11519" width="12.28515625" style="986" customWidth="1"/>
    <col min="11520" max="11522" width="15.7109375" style="986" customWidth="1"/>
    <col min="11523" max="11523" width="30.7109375" style="986" customWidth="1"/>
    <col min="11524" max="11524" width="13.7109375" style="986" customWidth="1"/>
    <col min="11525" max="11525" width="21" style="986" customWidth="1"/>
    <col min="11526" max="11527" width="15.7109375" style="986" customWidth="1"/>
    <col min="11528" max="11771" width="9.140625" style="986"/>
    <col min="11772" max="11772" width="5.7109375" style="986" customWidth="1"/>
    <col min="11773" max="11773" width="37.7109375" style="986" customWidth="1"/>
    <col min="11774" max="11774" width="15.7109375" style="986" customWidth="1"/>
    <col min="11775" max="11775" width="12.28515625" style="986" customWidth="1"/>
    <col min="11776" max="11778" width="15.7109375" style="986" customWidth="1"/>
    <col min="11779" max="11779" width="30.7109375" style="986" customWidth="1"/>
    <col min="11780" max="11780" width="13.7109375" style="986" customWidth="1"/>
    <col min="11781" max="11781" width="21" style="986" customWidth="1"/>
    <col min="11782" max="11783" width="15.7109375" style="986" customWidth="1"/>
    <col min="11784" max="12027" width="9.140625" style="986"/>
    <col min="12028" max="12028" width="5.7109375" style="986" customWidth="1"/>
    <col min="12029" max="12029" width="37.7109375" style="986" customWidth="1"/>
    <col min="12030" max="12030" width="15.7109375" style="986" customWidth="1"/>
    <col min="12031" max="12031" width="12.28515625" style="986" customWidth="1"/>
    <col min="12032" max="12034" width="15.7109375" style="986" customWidth="1"/>
    <col min="12035" max="12035" width="30.7109375" style="986" customWidth="1"/>
    <col min="12036" max="12036" width="13.7109375" style="986" customWidth="1"/>
    <col min="12037" max="12037" width="21" style="986" customWidth="1"/>
    <col min="12038" max="12039" width="15.7109375" style="986" customWidth="1"/>
    <col min="12040" max="12283" width="9.140625" style="986"/>
    <col min="12284" max="12284" width="5.7109375" style="986" customWidth="1"/>
    <col min="12285" max="12285" width="37.7109375" style="986" customWidth="1"/>
    <col min="12286" max="12286" width="15.7109375" style="986" customWidth="1"/>
    <col min="12287" max="12287" width="12.28515625" style="986" customWidth="1"/>
    <col min="12288" max="12290" width="15.7109375" style="986" customWidth="1"/>
    <col min="12291" max="12291" width="30.7109375" style="986" customWidth="1"/>
    <col min="12292" max="12292" width="13.7109375" style="986" customWidth="1"/>
    <col min="12293" max="12293" width="21" style="986" customWidth="1"/>
    <col min="12294" max="12295" width="15.7109375" style="986" customWidth="1"/>
    <col min="12296" max="12539" width="9.140625" style="986"/>
    <col min="12540" max="12540" width="5.7109375" style="986" customWidth="1"/>
    <col min="12541" max="12541" width="37.7109375" style="986" customWidth="1"/>
    <col min="12542" max="12542" width="15.7109375" style="986" customWidth="1"/>
    <col min="12543" max="12543" width="12.28515625" style="986" customWidth="1"/>
    <col min="12544" max="12546" width="15.7109375" style="986" customWidth="1"/>
    <col min="12547" max="12547" width="30.7109375" style="986" customWidth="1"/>
    <col min="12548" max="12548" width="13.7109375" style="986" customWidth="1"/>
    <col min="12549" max="12549" width="21" style="986" customWidth="1"/>
    <col min="12550" max="12551" width="15.7109375" style="986" customWidth="1"/>
    <col min="12552" max="12795" width="9.140625" style="986"/>
    <col min="12796" max="12796" width="5.7109375" style="986" customWidth="1"/>
    <col min="12797" max="12797" width="37.7109375" style="986" customWidth="1"/>
    <col min="12798" max="12798" width="15.7109375" style="986" customWidth="1"/>
    <col min="12799" max="12799" width="12.28515625" style="986" customWidth="1"/>
    <col min="12800" max="12802" width="15.7109375" style="986" customWidth="1"/>
    <col min="12803" max="12803" width="30.7109375" style="986" customWidth="1"/>
    <col min="12804" max="12804" width="13.7109375" style="986" customWidth="1"/>
    <col min="12805" max="12805" width="21" style="986" customWidth="1"/>
    <col min="12806" max="12807" width="15.7109375" style="986" customWidth="1"/>
    <col min="12808" max="13051" width="9.140625" style="986"/>
    <col min="13052" max="13052" width="5.7109375" style="986" customWidth="1"/>
    <col min="13053" max="13053" width="37.7109375" style="986" customWidth="1"/>
    <col min="13054" max="13054" width="15.7109375" style="986" customWidth="1"/>
    <col min="13055" max="13055" width="12.28515625" style="986" customWidth="1"/>
    <col min="13056" max="13058" width="15.7109375" style="986" customWidth="1"/>
    <col min="13059" max="13059" width="30.7109375" style="986" customWidth="1"/>
    <col min="13060" max="13060" width="13.7109375" style="986" customWidth="1"/>
    <col min="13061" max="13061" width="21" style="986" customWidth="1"/>
    <col min="13062" max="13063" width="15.7109375" style="986" customWidth="1"/>
    <col min="13064" max="13307" width="9.140625" style="986"/>
    <col min="13308" max="13308" width="5.7109375" style="986" customWidth="1"/>
    <col min="13309" max="13309" width="37.7109375" style="986" customWidth="1"/>
    <col min="13310" max="13310" width="15.7109375" style="986" customWidth="1"/>
    <col min="13311" max="13311" width="12.28515625" style="986" customWidth="1"/>
    <col min="13312" max="13314" width="15.7109375" style="986" customWidth="1"/>
    <col min="13315" max="13315" width="30.7109375" style="986" customWidth="1"/>
    <col min="13316" max="13316" width="13.7109375" style="986" customWidth="1"/>
    <col min="13317" max="13317" width="21" style="986" customWidth="1"/>
    <col min="13318" max="13319" width="15.7109375" style="986" customWidth="1"/>
    <col min="13320" max="13563" width="9.140625" style="986"/>
    <col min="13564" max="13564" width="5.7109375" style="986" customWidth="1"/>
    <col min="13565" max="13565" width="37.7109375" style="986" customWidth="1"/>
    <col min="13566" max="13566" width="15.7109375" style="986" customWidth="1"/>
    <col min="13567" max="13567" width="12.28515625" style="986" customWidth="1"/>
    <col min="13568" max="13570" width="15.7109375" style="986" customWidth="1"/>
    <col min="13571" max="13571" width="30.7109375" style="986" customWidth="1"/>
    <col min="13572" max="13572" width="13.7109375" style="986" customWidth="1"/>
    <col min="13573" max="13573" width="21" style="986" customWidth="1"/>
    <col min="13574" max="13575" width="15.7109375" style="986" customWidth="1"/>
    <col min="13576" max="13819" width="9.140625" style="986"/>
    <col min="13820" max="13820" width="5.7109375" style="986" customWidth="1"/>
    <col min="13821" max="13821" width="37.7109375" style="986" customWidth="1"/>
    <col min="13822" max="13822" width="15.7109375" style="986" customWidth="1"/>
    <col min="13823" max="13823" width="12.28515625" style="986" customWidth="1"/>
    <col min="13824" max="13826" width="15.7109375" style="986" customWidth="1"/>
    <col min="13827" max="13827" width="30.7109375" style="986" customWidth="1"/>
    <col min="13828" max="13828" width="13.7109375" style="986" customWidth="1"/>
    <col min="13829" max="13829" width="21" style="986" customWidth="1"/>
    <col min="13830" max="13831" width="15.7109375" style="986" customWidth="1"/>
    <col min="13832" max="14075" width="9.140625" style="986"/>
    <col min="14076" max="14076" width="5.7109375" style="986" customWidth="1"/>
    <col min="14077" max="14077" width="37.7109375" style="986" customWidth="1"/>
    <col min="14078" max="14078" width="15.7109375" style="986" customWidth="1"/>
    <col min="14079" max="14079" width="12.28515625" style="986" customWidth="1"/>
    <col min="14080" max="14082" width="15.7109375" style="986" customWidth="1"/>
    <col min="14083" max="14083" width="30.7109375" style="986" customWidth="1"/>
    <col min="14084" max="14084" width="13.7109375" style="986" customWidth="1"/>
    <col min="14085" max="14085" width="21" style="986" customWidth="1"/>
    <col min="14086" max="14087" width="15.7109375" style="986" customWidth="1"/>
    <col min="14088" max="14331" width="9.140625" style="986"/>
    <col min="14332" max="14332" width="5.7109375" style="986" customWidth="1"/>
    <col min="14333" max="14333" width="37.7109375" style="986" customWidth="1"/>
    <col min="14334" max="14334" width="15.7109375" style="986" customWidth="1"/>
    <col min="14335" max="14335" width="12.28515625" style="986" customWidth="1"/>
    <col min="14336" max="14338" width="15.7109375" style="986" customWidth="1"/>
    <col min="14339" max="14339" width="30.7109375" style="986" customWidth="1"/>
    <col min="14340" max="14340" width="13.7109375" style="986" customWidth="1"/>
    <col min="14341" max="14341" width="21" style="986" customWidth="1"/>
    <col min="14342" max="14343" width="15.7109375" style="986" customWidth="1"/>
    <col min="14344" max="14587" width="9.140625" style="986"/>
    <col min="14588" max="14588" width="5.7109375" style="986" customWidth="1"/>
    <col min="14589" max="14589" width="37.7109375" style="986" customWidth="1"/>
    <col min="14590" max="14590" width="15.7109375" style="986" customWidth="1"/>
    <col min="14591" max="14591" width="12.28515625" style="986" customWidth="1"/>
    <col min="14592" max="14594" width="15.7109375" style="986" customWidth="1"/>
    <col min="14595" max="14595" width="30.7109375" style="986" customWidth="1"/>
    <col min="14596" max="14596" width="13.7109375" style="986" customWidth="1"/>
    <col min="14597" max="14597" width="21" style="986" customWidth="1"/>
    <col min="14598" max="14599" width="15.7109375" style="986" customWidth="1"/>
    <col min="14600" max="14843" width="9.140625" style="986"/>
    <col min="14844" max="14844" width="5.7109375" style="986" customWidth="1"/>
    <col min="14845" max="14845" width="37.7109375" style="986" customWidth="1"/>
    <col min="14846" max="14846" width="15.7109375" style="986" customWidth="1"/>
    <col min="14847" max="14847" width="12.28515625" style="986" customWidth="1"/>
    <col min="14848" max="14850" width="15.7109375" style="986" customWidth="1"/>
    <col min="14851" max="14851" width="30.7109375" style="986" customWidth="1"/>
    <col min="14852" max="14852" width="13.7109375" style="986" customWidth="1"/>
    <col min="14853" max="14853" width="21" style="986" customWidth="1"/>
    <col min="14854" max="14855" width="15.7109375" style="986" customWidth="1"/>
    <col min="14856" max="15099" width="9.140625" style="986"/>
    <col min="15100" max="15100" width="5.7109375" style="986" customWidth="1"/>
    <col min="15101" max="15101" width="37.7109375" style="986" customWidth="1"/>
    <col min="15102" max="15102" width="15.7109375" style="986" customWidth="1"/>
    <col min="15103" max="15103" width="12.28515625" style="986" customWidth="1"/>
    <col min="15104" max="15106" width="15.7109375" style="986" customWidth="1"/>
    <col min="15107" max="15107" width="30.7109375" style="986" customWidth="1"/>
    <col min="15108" max="15108" width="13.7109375" style="986" customWidth="1"/>
    <col min="15109" max="15109" width="21" style="986" customWidth="1"/>
    <col min="15110" max="15111" width="15.7109375" style="986" customWidth="1"/>
    <col min="15112" max="15355" width="9.140625" style="986"/>
    <col min="15356" max="15356" width="5.7109375" style="986" customWidth="1"/>
    <col min="15357" max="15357" width="37.7109375" style="986" customWidth="1"/>
    <col min="15358" max="15358" width="15.7109375" style="986" customWidth="1"/>
    <col min="15359" max="15359" width="12.28515625" style="986" customWidth="1"/>
    <col min="15360" max="15362" width="15.7109375" style="986" customWidth="1"/>
    <col min="15363" max="15363" width="30.7109375" style="986" customWidth="1"/>
    <col min="15364" max="15364" width="13.7109375" style="986" customWidth="1"/>
    <col min="15365" max="15365" width="21" style="986" customWidth="1"/>
    <col min="15366" max="15367" width="15.7109375" style="986" customWidth="1"/>
    <col min="15368" max="15611" width="9.140625" style="986"/>
    <col min="15612" max="15612" width="5.7109375" style="986" customWidth="1"/>
    <col min="15613" max="15613" width="37.7109375" style="986" customWidth="1"/>
    <col min="15614" max="15614" width="15.7109375" style="986" customWidth="1"/>
    <col min="15615" max="15615" width="12.28515625" style="986" customWidth="1"/>
    <col min="15616" max="15618" width="15.7109375" style="986" customWidth="1"/>
    <col min="15619" max="15619" width="30.7109375" style="986" customWidth="1"/>
    <col min="15620" max="15620" width="13.7109375" style="986" customWidth="1"/>
    <col min="15621" max="15621" width="21" style="986" customWidth="1"/>
    <col min="15622" max="15623" width="15.7109375" style="986" customWidth="1"/>
    <col min="15624" max="15867" width="9.140625" style="986"/>
    <col min="15868" max="15868" width="5.7109375" style="986" customWidth="1"/>
    <col min="15869" max="15869" width="37.7109375" style="986" customWidth="1"/>
    <col min="15870" max="15870" width="15.7109375" style="986" customWidth="1"/>
    <col min="15871" max="15871" width="12.28515625" style="986" customWidth="1"/>
    <col min="15872" max="15874" width="15.7109375" style="986" customWidth="1"/>
    <col min="15875" max="15875" width="30.7109375" style="986" customWidth="1"/>
    <col min="15876" max="15876" width="13.7109375" style="986" customWidth="1"/>
    <col min="15877" max="15877" width="21" style="986" customWidth="1"/>
    <col min="15878" max="15879" width="15.7109375" style="986" customWidth="1"/>
    <col min="15880" max="16123" width="9.140625" style="986"/>
    <col min="16124" max="16124" width="5.7109375" style="986" customWidth="1"/>
    <col min="16125" max="16125" width="37.7109375" style="986" customWidth="1"/>
    <col min="16126" max="16126" width="15.7109375" style="986" customWidth="1"/>
    <col min="16127" max="16127" width="12.28515625" style="986" customWidth="1"/>
    <col min="16128" max="16130" width="15.7109375" style="986" customWidth="1"/>
    <col min="16131" max="16131" width="30.7109375" style="986" customWidth="1"/>
    <col min="16132" max="16132" width="13.7109375" style="986" customWidth="1"/>
    <col min="16133" max="16133" width="21" style="986" customWidth="1"/>
    <col min="16134" max="16135" width="15.7109375" style="986" customWidth="1"/>
    <col min="16136" max="16384" width="9.140625" style="986"/>
  </cols>
  <sheetData>
    <row r="1" spans="1:7" ht="18.75" x14ac:dyDescent="0.3">
      <c r="G1" s="987" t="s">
        <v>2423</v>
      </c>
    </row>
    <row r="2" spans="1:7" ht="18.75" x14ac:dyDescent="0.3">
      <c r="A2" s="2895" t="s">
        <v>1661</v>
      </c>
      <c r="B2" s="2895"/>
      <c r="C2" s="2895"/>
      <c r="D2" s="2895"/>
      <c r="E2" s="2895"/>
      <c r="F2" s="2895"/>
      <c r="G2" s="2895"/>
    </row>
    <row r="3" spans="1:7" ht="18.75" x14ac:dyDescent="0.3">
      <c r="A3" s="2895" t="s">
        <v>1794</v>
      </c>
      <c r="B3" s="2895"/>
      <c r="C3" s="2895"/>
      <c r="D3" s="2895"/>
      <c r="E3" s="2895"/>
      <c r="F3" s="2895"/>
      <c r="G3" s="2895"/>
    </row>
    <row r="4" spans="1:7" ht="18.75" x14ac:dyDescent="0.3">
      <c r="A4" s="2895" t="s">
        <v>1635</v>
      </c>
      <c r="B4" s="2895"/>
      <c r="C4" s="2895"/>
      <c r="D4" s="2895"/>
      <c r="E4" s="2895"/>
      <c r="F4" s="2895"/>
      <c r="G4" s="2895"/>
    </row>
    <row r="5" spans="1:7" ht="12.75" customHeight="1" x14ac:dyDescent="0.3">
      <c r="A5" s="988"/>
      <c r="B5" s="988"/>
      <c r="C5" s="988"/>
      <c r="D5" s="988"/>
      <c r="E5" s="988"/>
      <c r="F5" s="988"/>
      <c r="G5" s="988"/>
    </row>
    <row r="6" spans="1:7" ht="90" customHeight="1" x14ac:dyDescent="0.25">
      <c r="A6" s="914" t="s">
        <v>1</v>
      </c>
      <c r="B6" s="914" t="s">
        <v>1795</v>
      </c>
      <c r="C6" s="914" t="s">
        <v>1663</v>
      </c>
      <c r="D6" s="914" t="s">
        <v>1785</v>
      </c>
      <c r="E6" s="914" t="s">
        <v>1712</v>
      </c>
      <c r="F6" s="914" t="s">
        <v>1796</v>
      </c>
      <c r="G6" s="914" t="s">
        <v>1713</v>
      </c>
    </row>
    <row r="7" spans="1:7" ht="18.75" x14ac:dyDescent="0.3">
      <c r="A7" s="989">
        <v>1</v>
      </c>
      <c r="B7" s="989">
        <v>2</v>
      </c>
      <c r="C7" s="989">
        <v>3</v>
      </c>
      <c r="D7" s="989">
        <v>4</v>
      </c>
      <c r="E7" s="989">
        <v>5</v>
      </c>
      <c r="F7" s="989">
        <v>6</v>
      </c>
      <c r="G7" s="989">
        <v>7</v>
      </c>
    </row>
    <row r="8" spans="1:7" ht="19.5" customHeight="1" x14ac:dyDescent="0.25">
      <c r="A8" s="3694" t="s">
        <v>1797</v>
      </c>
      <c r="B8" s="3694"/>
      <c r="C8" s="3694"/>
      <c r="D8" s="3694"/>
      <c r="E8" s="3694"/>
      <c r="F8" s="3694"/>
      <c r="G8" s="3694"/>
    </row>
    <row r="9" spans="1:7" ht="41.25" customHeight="1" x14ac:dyDescent="0.25">
      <c r="A9" s="990" t="s">
        <v>10</v>
      </c>
      <c r="B9" s="522" t="s">
        <v>1798</v>
      </c>
      <c r="C9" s="991" t="s">
        <v>1799</v>
      </c>
      <c r="D9" s="1046" t="s">
        <v>249</v>
      </c>
      <c r="E9" s="1047">
        <v>0.43</v>
      </c>
      <c r="F9" s="1047">
        <v>0.43</v>
      </c>
      <c r="G9" s="3695" t="s">
        <v>1916</v>
      </c>
    </row>
    <row r="10" spans="1:7" ht="36.75" customHeight="1" x14ac:dyDescent="0.25">
      <c r="A10" s="990" t="s">
        <v>11</v>
      </c>
      <c r="B10" s="522" t="s">
        <v>1800</v>
      </c>
      <c r="C10" s="991" t="s">
        <v>1801</v>
      </c>
      <c r="D10" s="1046" t="s">
        <v>249</v>
      </c>
      <c r="E10" s="1047">
        <v>2.7E-2</v>
      </c>
      <c r="F10" s="1047">
        <v>2.7E-2</v>
      </c>
      <c r="G10" s="3696"/>
    </row>
    <row r="11" spans="1:7" ht="78.75" customHeight="1" x14ac:dyDescent="0.25">
      <c r="A11" s="990" t="s">
        <v>42</v>
      </c>
      <c r="B11" s="522" t="s">
        <v>1802</v>
      </c>
      <c r="C11" s="991" t="s">
        <v>1799</v>
      </c>
      <c r="D11" s="1046" t="s">
        <v>249</v>
      </c>
      <c r="E11" s="1047">
        <v>2.1</v>
      </c>
      <c r="F11" s="1047">
        <v>1.8</v>
      </c>
      <c r="G11" s="3289" t="s">
        <v>1917</v>
      </c>
    </row>
    <row r="12" spans="1:7" ht="87.75" customHeight="1" x14ac:dyDescent="0.25">
      <c r="A12" s="990" t="s">
        <v>82</v>
      </c>
      <c r="B12" s="992" t="s">
        <v>1803</v>
      </c>
      <c r="C12" s="993" t="s">
        <v>1801</v>
      </c>
      <c r="D12" s="1048" t="s">
        <v>249</v>
      </c>
      <c r="E12" s="1048">
        <v>9.1999999999999998E-2</v>
      </c>
      <c r="F12" s="1048">
        <v>9.1999999999999998E-2</v>
      </c>
      <c r="G12" s="3291"/>
    </row>
    <row r="13" spans="1:7" ht="54.75" customHeight="1" x14ac:dyDescent="0.25">
      <c r="A13" s="990" t="s">
        <v>83</v>
      </c>
      <c r="B13" s="992" t="s">
        <v>1804</v>
      </c>
      <c r="C13" s="993" t="s">
        <v>1799</v>
      </c>
      <c r="D13" s="1048" t="s">
        <v>249</v>
      </c>
      <c r="E13" s="1048">
        <v>0</v>
      </c>
      <c r="F13" s="1048">
        <v>0</v>
      </c>
      <c r="G13" s="3688" t="s">
        <v>1805</v>
      </c>
    </row>
    <row r="14" spans="1:7" ht="53.25" customHeight="1" x14ac:dyDescent="0.25">
      <c r="A14" s="990" t="s">
        <v>84</v>
      </c>
      <c r="B14" s="522" t="s">
        <v>1806</v>
      </c>
      <c r="C14" s="991" t="s">
        <v>1807</v>
      </c>
      <c r="D14" s="1046" t="s">
        <v>249</v>
      </c>
      <c r="E14" s="1047">
        <v>0</v>
      </c>
      <c r="F14" s="1047">
        <v>0</v>
      </c>
      <c r="G14" s="3689"/>
    </row>
    <row r="15" spans="1:7" ht="54" customHeight="1" x14ac:dyDescent="0.25">
      <c r="A15" s="990" t="s">
        <v>513</v>
      </c>
      <c r="B15" s="522" t="s">
        <v>1808</v>
      </c>
      <c r="C15" s="991" t="s">
        <v>1799</v>
      </c>
      <c r="D15" s="1046" t="s">
        <v>249</v>
      </c>
      <c r="E15" s="1047">
        <v>0</v>
      </c>
      <c r="F15" s="1047">
        <v>0</v>
      </c>
      <c r="G15" s="3690" t="s">
        <v>1809</v>
      </c>
    </row>
    <row r="16" spans="1:7" ht="56.25" x14ac:dyDescent="0.25">
      <c r="A16" s="990" t="s">
        <v>514</v>
      </c>
      <c r="B16" s="522" t="s">
        <v>1810</v>
      </c>
      <c r="C16" s="991" t="s">
        <v>1801</v>
      </c>
      <c r="D16" s="1046" t="s">
        <v>249</v>
      </c>
      <c r="E16" s="1047">
        <v>0</v>
      </c>
      <c r="F16" s="1047">
        <v>0</v>
      </c>
      <c r="G16" s="3691"/>
    </row>
    <row r="17" spans="1:10" ht="58.5" customHeight="1" x14ac:dyDescent="0.25">
      <c r="A17" s="990" t="s">
        <v>516</v>
      </c>
      <c r="B17" s="522" t="s">
        <v>1811</v>
      </c>
      <c r="C17" s="991" t="s">
        <v>1799</v>
      </c>
      <c r="D17" s="1046" t="s">
        <v>249</v>
      </c>
      <c r="E17" s="1047">
        <v>0</v>
      </c>
      <c r="F17" s="1047">
        <v>0</v>
      </c>
      <c r="G17" s="3690" t="s">
        <v>1805</v>
      </c>
    </row>
    <row r="18" spans="1:10" ht="59.25" customHeight="1" x14ac:dyDescent="0.25">
      <c r="A18" s="990" t="s">
        <v>518</v>
      </c>
      <c r="B18" s="522" t="s">
        <v>1812</v>
      </c>
      <c r="C18" s="991" t="s">
        <v>1801</v>
      </c>
      <c r="D18" s="1046" t="s">
        <v>249</v>
      </c>
      <c r="E18" s="1047">
        <v>0</v>
      </c>
      <c r="F18" s="1047">
        <v>0</v>
      </c>
      <c r="G18" s="3691"/>
    </row>
    <row r="19" spans="1:10" ht="18.75" x14ac:dyDescent="0.25">
      <c r="A19" s="994"/>
      <c r="B19" s="995"/>
      <c r="C19" s="996"/>
      <c r="D19" s="996"/>
      <c r="E19" s="996"/>
      <c r="F19" s="996"/>
      <c r="G19" s="995"/>
    </row>
    <row r="20" spans="1:10" ht="18.75" x14ac:dyDescent="0.25">
      <c r="A20" s="994"/>
      <c r="B20" s="995"/>
      <c r="C20" s="996"/>
      <c r="D20" s="996"/>
      <c r="E20" s="996"/>
      <c r="F20" s="996"/>
      <c r="G20" s="995"/>
    </row>
    <row r="21" spans="1:10" ht="18.75" x14ac:dyDescent="0.25">
      <c r="A21" s="994"/>
      <c r="B21" s="995"/>
      <c r="C21" s="996"/>
      <c r="D21" s="996"/>
      <c r="E21" s="996"/>
      <c r="F21" s="996"/>
      <c r="G21" s="995"/>
    </row>
    <row r="22" spans="1:10" ht="18.75" x14ac:dyDescent="0.25">
      <c r="A22" s="3692"/>
      <c r="B22" s="3692"/>
      <c r="C22" s="3692"/>
      <c r="D22" s="3692"/>
      <c r="E22" s="3692"/>
      <c r="F22" s="3692"/>
      <c r="G22" s="3692"/>
      <c r="H22" s="3692"/>
      <c r="I22" s="3692"/>
      <c r="J22" s="3692"/>
    </row>
    <row r="23" spans="1:10" ht="18.75" x14ac:dyDescent="0.25">
      <c r="A23" s="994"/>
      <c r="B23" s="995"/>
      <c r="C23" s="996"/>
      <c r="D23" s="996"/>
      <c r="E23" s="996"/>
      <c r="F23" s="996"/>
      <c r="G23" s="995"/>
    </row>
    <row r="24" spans="1:10" x14ac:dyDescent="0.25">
      <c r="A24" s="3693"/>
      <c r="B24" s="3693"/>
      <c r="C24" s="3693"/>
      <c r="D24" s="3693"/>
      <c r="E24" s="3693"/>
      <c r="F24" s="3693"/>
      <c r="G24" s="3693"/>
    </row>
    <row r="25" spans="1:10" x14ac:dyDescent="0.25">
      <c r="A25" s="997"/>
      <c r="B25" s="998"/>
      <c r="C25" s="999"/>
      <c r="D25" s="999"/>
      <c r="E25" s="999"/>
      <c r="F25" s="999"/>
      <c r="G25" s="1000"/>
    </row>
    <row r="26" spans="1:10" x14ac:dyDescent="0.25">
      <c r="B26" s="1001"/>
    </row>
    <row r="27" spans="1:10" x14ac:dyDescent="0.25">
      <c r="A27" s="997"/>
      <c r="B27" s="1002"/>
      <c r="C27" s="999"/>
      <c r="D27" s="999"/>
      <c r="E27" s="999"/>
      <c r="F27" s="999"/>
      <c r="G27" s="1000"/>
    </row>
  </sheetData>
  <mergeCells count="11">
    <mergeCell ref="G11:G12"/>
    <mergeCell ref="A2:G2"/>
    <mergeCell ref="A3:G3"/>
    <mergeCell ref="A4:G4"/>
    <mergeCell ref="A8:G8"/>
    <mergeCell ref="G9:G10"/>
    <mergeCell ref="G13:G14"/>
    <mergeCell ref="G15:G16"/>
    <mergeCell ref="G17:G18"/>
    <mergeCell ref="A22:J22"/>
    <mergeCell ref="A24:G24"/>
  </mergeCells>
  <pageMargins left="0.78740157480314965" right="0.39370078740157483" top="0.78740157480314965" bottom="0.78740157480314965" header="0.51181102362204722" footer="0.39370078740157483"/>
  <pageSetup paperSize="9" scale="62" firstPageNumber="231" fitToHeight="0" orientation="landscape" useFirstPageNumber="1" r:id="rId1"/>
  <headerFooter>
    <oddFooter>&amp;R&amp;"Arial,обычный"&amp;14&amp;P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25"/>
  <sheetViews>
    <sheetView topLeftCell="A24" zoomScaleNormal="100" workbookViewId="0">
      <selection activeCell="G35" sqref="G35"/>
    </sheetView>
  </sheetViews>
  <sheetFormatPr defaultColWidth="17" defaultRowHeight="18" x14ac:dyDescent="0.25"/>
  <cols>
    <col min="1" max="1" width="6.7109375" style="291" customWidth="1"/>
    <col min="2" max="2" width="93.85546875" style="291" customWidth="1"/>
    <col min="3" max="3" width="17.7109375" style="336" customWidth="1"/>
    <col min="4" max="4" width="17" style="291" customWidth="1"/>
    <col min="5" max="256" width="17" style="291"/>
    <col min="257" max="257" width="7.42578125" style="291" customWidth="1"/>
    <col min="258" max="258" width="104.5703125" style="291" customWidth="1"/>
    <col min="259" max="259" width="36.7109375" style="291" customWidth="1"/>
    <col min="260" max="260" width="17" style="291" customWidth="1"/>
    <col min="261" max="512" width="17" style="291"/>
    <col min="513" max="513" width="7.42578125" style="291" customWidth="1"/>
    <col min="514" max="514" width="104.5703125" style="291" customWidth="1"/>
    <col min="515" max="515" width="36.7109375" style="291" customWidth="1"/>
    <col min="516" max="516" width="17" style="291" customWidth="1"/>
    <col min="517" max="768" width="17" style="291"/>
    <col min="769" max="769" width="7.42578125" style="291" customWidth="1"/>
    <col min="770" max="770" width="104.5703125" style="291" customWidth="1"/>
    <col min="771" max="771" width="36.7109375" style="291" customWidth="1"/>
    <col min="772" max="772" width="17" style="291" customWidth="1"/>
    <col min="773" max="1024" width="17" style="291"/>
    <col min="1025" max="1025" width="7.42578125" style="291" customWidth="1"/>
    <col min="1026" max="1026" width="104.5703125" style="291" customWidth="1"/>
    <col min="1027" max="1027" width="36.7109375" style="291" customWidth="1"/>
    <col min="1028" max="1028" width="17" style="291" customWidth="1"/>
    <col min="1029" max="1280" width="17" style="291"/>
    <col min="1281" max="1281" width="7.42578125" style="291" customWidth="1"/>
    <col min="1282" max="1282" width="104.5703125" style="291" customWidth="1"/>
    <col min="1283" max="1283" width="36.7109375" style="291" customWidth="1"/>
    <col min="1284" max="1284" width="17" style="291" customWidth="1"/>
    <col min="1285" max="1536" width="17" style="291"/>
    <col min="1537" max="1537" width="7.42578125" style="291" customWidth="1"/>
    <col min="1538" max="1538" width="104.5703125" style="291" customWidth="1"/>
    <col min="1539" max="1539" width="36.7109375" style="291" customWidth="1"/>
    <col min="1540" max="1540" width="17" style="291" customWidth="1"/>
    <col min="1541" max="1792" width="17" style="291"/>
    <col min="1793" max="1793" width="7.42578125" style="291" customWidth="1"/>
    <col min="1794" max="1794" width="104.5703125" style="291" customWidth="1"/>
    <col min="1795" max="1795" width="36.7109375" style="291" customWidth="1"/>
    <col min="1796" max="1796" width="17" style="291" customWidth="1"/>
    <col min="1797" max="2048" width="17" style="291"/>
    <col min="2049" max="2049" width="7.42578125" style="291" customWidth="1"/>
    <col min="2050" max="2050" width="104.5703125" style="291" customWidth="1"/>
    <col min="2051" max="2051" width="36.7109375" style="291" customWidth="1"/>
    <col min="2052" max="2052" width="17" style="291" customWidth="1"/>
    <col min="2053" max="2304" width="17" style="291"/>
    <col min="2305" max="2305" width="7.42578125" style="291" customWidth="1"/>
    <col min="2306" max="2306" width="104.5703125" style="291" customWidth="1"/>
    <col min="2307" max="2307" width="36.7109375" style="291" customWidth="1"/>
    <col min="2308" max="2308" width="17" style="291" customWidth="1"/>
    <col min="2309" max="2560" width="17" style="291"/>
    <col min="2561" max="2561" width="7.42578125" style="291" customWidth="1"/>
    <col min="2562" max="2562" width="104.5703125" style="291" customWidth="1"/>
    <col min="2563" max="2563" width="36.7109375" style="291" customWidth="1"/>
    <col min="2564" max="2564" width="17" style="291" customWidth="1"/>
    <col min="2565" max="2816" width="17" style="291"/>
    <col min="2817" max="2817" width="7.42578125" style="291" customWidth="1"/>
    <col min="2818" max="2818" width="104.5703125" style="291" customWidth="1"/>
    <col min="2819" max="2819" width="36.7109375" style="291" customWidth="1"/>
    <col min="2820" max="2820" width="17" style="291" customWidth="1"/>
    <col min="2821" max="3072" width="17" style="291"/>
    <col min="3073" max="3073" width="7.42578125" style="291" customWidth="1"/>
    <col min="3074" max="3074" width="104.5703125" style="291" customWidth="1"/>
    <col min="3075" max="3075" width="36.7109375" style="291" customWidth="1"/>
    <col min="3076" max="3076" width="17" style="291" customWidth="1"/>
    <col min="3077" max="3328" width="17" style="291"/>
    <col min="3329" max="3329" width="7.42578125" style="291" customWidth="1"/>
    <col min="3330" max="3330" width="104.5703125" style="291" customWidth="1"/>
    <col min="3331" max="3331" width="36.7109375" style="291" customWidth="1"/>
    <col min="3332" max="3332" width="17" style="291" customWidth="1"/>
    <col min="3333" max="3584" width="17" style="291"/>
    <col min="3585" max="3585" width="7.42578125" style="291" customWidth="1"/>
    <col min="3586" max="3586" width="104.5703125" style="291" customWidth="1"/>
    <col min="3587" max="3587" width="36.7109375" style="291" customWidth="1"/>
    <col min="3588" max="3588" width="17" style="291" customWidth="1"/>
    <col min="3589" max="3840" width="17" style="291"/>
    <col min="3841" max="3841" width="7.42578125" style="291" customWidth="1"/>
    <col min="3842" max="3842" width="104.5703125" style="291" customWidth="1"/>
    <col min="3843" max="3843" width="36.7109375" style="291" customWidth="1"/>
    <col min="3844" max="3844" width="17" style="291" customWidth="1"/>
    <col min="3845" max="4096" width="17" style="291"/>
    <col min="4097" max="4097" width="7.42578125" style="291" customWidth="1"/>
    <col min="4098" max="4098" width="104.5703125" style="291" customWidth="1"/>
    <col min="4099" max="4099" width="36.7109375" style="291" customWidth="1"/>
    <col min="4100" max="4100" width="17" style="291" customWidth="1"/>
    <col min="4101" max="4352" width="17" style="291"/>
    <col min="4353" max="4353" width="7.42578125" style="291" customWidth="1"/>
    <col min="4354" max="4354" width="104.5703125" style="291" customWidth="1"/>
    <col min="4355" max="4355" width="36.7109375" style="291" customWidth="1"/>
    <col min="4356" max="4356" width="17" style="291" customWidth="1"/>
    <col min="4357" max="4608" width="17" style="291"/>
    <col min="4609" max="4609" width="7.42578125" style="291" customWidth="1"/>
    <col min="4610" max="4610" width="104.5703125" style="291" customWidth="1"/>
    <col min="4611" max="4611" width="36.7109375" style="291" customWidth="1"/>
    <col min="4612" max="4612" width="17" style="291" customWidth="1"/>
    <col min="4613" max="4864" width="17" style="291"/>
    <col min="4865" max="4865" width="7.42578125" style="291" customWidth="1"/>
    <col min="4866" max="4866" width="104.5703125" style="291" customWidth="1"/>
    <col min="4867" max="4867" width="36.7109375" style="291" customWidth="1"/>
    <col min="4868" max="4868" width="17" style="291" customWidth="1"/>
    <col min="4869" max="5120" width="17" style="291"/>
    <col min="5121" max="5121" width="7.42578125" style="291" customWidth="1"/>
    <col min="5122" max="5122" width="104.5703125" style="291" customWidth="1"/>
    <col min="5123" max="5123" width="36.7109375" style="291" customWidth="1"/>
    <col min="5124" max="5124" width="17" style="291" customWidth="1"/>
    <col min="5125" max="5376" width="17" style="291"/>
    <col min="5377" max="5377" width="7.42578125" style="291" customWidth="1"/>
    <col min="5378" max="5378" width="104.5703125" style="291" customWidth="1"/>
    <col min="5379" max="5379" width="36.7109375" style="291" customWidth="1"/>
    <col min="5380" max="5380" width="17" style="291" customWidth="1"/>
    <col min="5381" max="5632" width="17" style="291"/>
    <col min="5633" max="5633" width="7.42578125" style="291" customWidth="1"/>
    <col min="5634" max="5634" width="104.5703125" style="291" customWidth="1"/>
    <col min="5635" max="5635" width="36.7109375" style="291" customWidth="1"/>
    <col min="5636" max="5636" width="17" style="291" customWidth="1"/>
    <col min="5637" max="5888" width="17" style="291"/>
    <col min="5889" max="5889" width="7.42578125" style="291" customWidth="1"/>
    <col min="5890" max="5890" width="104.5703125" style="291" customWidth="1"/>
    <col min="5891" max="5891" width="36.7109375" style="291" customWidth="1"/>
    <col min="5892" max="5892" width="17" style="291" customWidth="1"/>
    <col min="5893" max="6144" width="17" style="291"/>
    <col min="6145" max="6145" width="7.42578125" style="291" customWidth="1"/>
    <col min="6146" max="6146" width="104.5703125" style="291" customWidth="1"/>
    <col min="6147" max="6147" width="36.7109375" style="291" customWidth="1"/>
    <col min="6148" max="6148" width="17" style="291" customWidth="1"/>
    <col min="6149" max="6400" width="17" style="291"/>
    <col min="6401" max="6401" width="7.42578125" style="291" customWidth="1"/>
    <col min="6402" max="6402" width="104.5703125" style="291" customWidth="1"/>
    <col min="6403" max="6403" width="36.7109375" style="291" customWidth="1"/>
    <col min="6404" max="6404" width="17" style="291" customWidth="1"/>
    <col min="6405" max="6656" width="17" style="291"/>
    <col min="6657" max="6657" width="7.42578125" style="291" customWidth="1"/>
    <col min="6658" max="6658" width="104.5703125" style="291" customWidth="1"/>
    <col min="6659" max="6659" width="36.7109375" style="291" customWidth="1"/>
    <col min="6660" max="6660" width="17" style="291" customWidth="1"/>
    <col min="6661" max="6912" width="17" style="291"/>
    <col min="6913" max="6913" width="7.42578125" style="291" customWidth="1"/>
    <col min="6914" max="6914" width="104.5703125" style="291" customWidth="1"/>
    <col min="6915" max="6915" width="36.7109375" style="291" customWidth="1"/>
    <col min="6916" max="6916" width="17" style="291" customWidth="1"/>
    <col min="6917" max="7168" width="17" style="291"/>
    <col min="7169" max="7169" width="7.42578125" style="291" customWidth="1"/>
    <col min="7170" max="7170" width="104.5703125" style="291" customWidth="1"/>
    <col min="7171" max="7171" width="36.7109375" style="291" customWidth="1"/>
    <col min="7172" max="7172" width="17" style="291" customWidth="1"/>
    <col min="7173" max="7424" width="17" style="291"/>
    <col min="7425" max="7425" width="7.42578125" style="291" customWidth="1"/>
    <col min="7426" max="7426" width="104.5703125" style="291" customWidth="1"/>
    <col min="7427" max="7427" width="36.7109375" style="291" customWidth="1"/>
    <col min="7428" max="7428" width="17" style="291" customWidth="1"/>
    <col min="7429" max="7680" width="17" style="291"/>
    <col min="7681" max="7681" width="7.42578125" style="291" customWidth="1"/>
    <col min="7682" max="7682" width="104.5703125" style="291" customWidth="1"/>
    <col min="7683" max="7683" width="36.7109375" style="291" customWidth="1"/>
    <col min="7684" max="7684" width="17" style="291" customWidth="1"/>
    <col min="7685" max="7936" width="17" style="291"/>
    <col min="7937" max="7937" width="7.42578125" style="291" customWidth="1"/>
    <col min="7938" max="7938" width="104.5703125" style="291" customWidth="1"/>
    <col min="7939" max="7939" width="36.7109375" style="291" customWidth="1"/>
    <col min="7940" max="7940" width="17" style="291" customWidth="1"/>
    <col min="7941" max="8192" width="17" style="291"/>
    <col min="8193" max="8193" width="7.42578125" style="291" customWidth="1"/>
    <col min="8194" max="8194" width="104.5703125" style="291" customWidth="1"/>
    <col min="8195" max="8195" width="36.7109375" style="291" customWidth="1"/>
    <col min="8196" max="8196" width="17" style="291" customWidth="1"/>
    <col min="8197" max="8448" width="17" style="291"/>
    <col min="8449" max="8449" width="7.42578125" style="291" customWidth="1"/>
    <col min="8450" max="8450" width="104.5703125" style="291" customWidth="1"/>
    <col min="8451" max="8451" width="36.7109375" style="291" customWidth="1"/>
    <col min="8452" max="8452" width="17" style="291" customWidth="1"/>
    <col min="8453" max="8704" width="17" style="291"/>
    <col min="8705" max="8705" width="7.42578125" style="291" customWidth="1"/>
    <col min="8706" max="8706" width="104.5703125" style="291" customWidth="1"/>
    <col min="8707" max="8707" width="36.7109375" style="291" customWidth="1"/>
    <col min="8708" max="8708" width="17" style="291" customWidth="1"/>
    <col min="8709" max="8960" width="17" style="291"/>
    <col min="8961" max="8961" width="7.42578125" style="291" customWidth="1"/>
    <col min="8962" max="8962" width="104.5703125" style="291" customWidth="1"/>
    <col min="8963" max="8963" width="36.7109375" style="291" customWidth="1"/>
    <col min="8964" max="8964" width="17" style="291" customWidth="1"/>
    <col min="8965" max="9216" width="17" style="291"/>
    <col min="9217" max="9217" width="7.42578125" style="291" customWidth="1"/>
    <col min="9218" max="9218" width="104.5703125" style="291" customWidth="1"/>
    <col min="9219" max="9219" width="36.7109375" style="291" customWidth="1"/>
    <col min="9220" max="9220" width="17" style="291" customWidth="1"/>
    <col min="9221" max="9472" width="17" style="291"/>
    <col min="9473" max="9473" width="7.42578125" style="291" customWidth="1"/>
    <col min="9474" max="9474" width="104.5703125" style="291" customWidth="1"/>
    <col min="9475" max="9475" width="36.7109375" style="291" customWidth="1"/>
    <col min="9476" max="9476" width="17" style="291" customWidth="1"/>
    <col min="9477" max="9728" width="17" style="291"/>
    <col min="9729" max="9729" width="7.42578125" style="291" customWidth="1"/>
    <col min="9730" max="9730" width="104.5703125" style="291" customWidth="1"/>
    <col min="9731" max="9731" width="36.7109375" style="291" customWidth="1"/>
    <col min="9732" max="9732" width="17" style="291" customWidth="1"/>
    <col min="9733" max="9984" width="17" style="291"/>
    <col min="9985" max="9985" width="7.42578125" style="291" customWidth="1"/>
    <col min="9986" max="9986" width="104.5703125" style="291" customWidth="1"/>
    <col min="9987" max="9987" width="36.7109375" style="291" customWidth="1"/>
    <col min="9988" max="9988" width="17" style="291" customWidth="1"/>
    <col min="9989" max="10240" width="17" style="291"/>
    <col min="10241" max="10241" width="7.42578125" style="291" customWidth="1"/>
    <col min="10242" max="10242" width="104.5703125" style="291" customWidth="1"/>
    <col min="10243" max="10243" width="36.7109375" style="291" customWidth="1"/>
    <col min="10244" max="10244" width="17" style="291" customWidth="1"/>
    <col min="10245" max="10496" width="17" style="291"/>
    <col min="10497" max="10497" width="7.42578125" style="291" customWidth="1"/>
    <col min="10498" max="10498" width="104.5703125" style="291" customWidth="1"/>
    <col min="10499" max="10499" width="36.7109375" style="291" customWidth="1"/>
    <col min="10500" max="10500" width="17" style="291" customWidth="1"/>
    <col min="10501" max="10752" width="17" style="291"/>
    <col min="10753" max="10753" width="7.42578125" style="291" customWidth="1"/>
    <col min="10754" max="10754" width="104.5703125" style="291" customWidth="1"/>
    <col min="10755" max="10755" width="36.7109375" style="291" customWidth="1"/>
    <col min="10756" max="10756" width="17" style="291" customWidth="1"/>
    <col min="10757" max="11008" width="17" style="291"/>
    <col min="11009" max="11009" width="7.42578125" style="291" customWidth="1"/>
    <col min="11010" max="11010" width="104.5703125" style="291" customWidth="1"/>
    <col min="11011" max="11011" width="36.7109375" style="291" customWidth="1"/>
    <col min="11012" max="11012" width="17" style="291" customWidth="1"/>
    <col min="11013" max="11264" width="17" style="291"/>
    <col min="11265" max="11265" width="7.42578125" style="291" customWidth="1"/>
    <col min="11266" max="11266" width="104.5703125" style="291" customWidth="1"/>
    <col min="11267" max="11267" width="36.7109375" style="291" customWidth="1"/>
    <col min="11268" max="11268" width="17" style="291" customWidth="1"/>
    <col min="11269" max="11520" width="17" style="291"/>
    <col min="11521" max="11521" width="7.42578125" style="291" customWidth="1"/>
    <col min="11522" max="11522" width="104.5703125" style="291" customWidth="1"/>
    <col min="11523" max="11523" width="36.7109375" style="291" customWidth="1"/>
    <col min="11524" max="11524" width="17" style="291" customWidth="1"/>
    <col min="11525" max="11776" width="17" style="291"/>
    <col min="11777" max="11777" width="7.42578125" style="291" customWidth="1"/>
    <col min="11778" max="11778" width="104.5703125" style="291" customWidth="1"/>
    <col min="11779" max="11779" width="36.7109375" style="291" customWidth="1"/>
    <col min="11780" max="11780" width="17" style="291" customWidth="1"/>
    <col min="11781" max="12032" width="17" style="291"/>
    <col min="12033" max="12033" width="7.42578125" style="291" customWidth="1"/>
    <col min="12034" max="12034" width="104.5703125" style="291" customWidth="1"/>
    <col min="12035" max="12035" width="36.7109375" style="291" customWidth="1"/>
    <col min="12036" max="12036" width="17" style="291" customWidth="1"/>
    <col min="12037" max="12288" width="17" style="291"/>
    <col min="12289" max="12289" width="7.42578125" style="291" customWidth="1"/>
    <col min="12290" max="12290" width="104.5703125" style="291" customWidth="1"/>
    <col min="12291" max="12291" width="36.7109375" style="291" customWidth="1"/>
    <col min="12292" max="12292" width="17" style="291" customWidth="1"/>
    <col min="12293" max="12544" width="17" style="291"/>
    <col min="12545" max="12545" width="7.42578125" style="291" customWidth="1"/>
    <col min="12546" max="12546" width="104.5703125" style="291" customWidth="1"/>
    <col min="12547" max="12547" width="36.7109375" style="291" customWidth="1"/>
    <col min="12548" max="12548" width="17" style="291" customWidth="1"/>
    <col min="12549" max="12800" width="17" style="291"/>
    <col min="12801" max="12801" width="7.42578125" style="291" customWidth="1"/>
    <col min="12802" max="12802" width="104.5703125" style="291" customWidth="1"/>
    <col min="12803" max="12803" width="36.7109375" style="291" customWidth="1"/>
    <col min="12804" max="12804" width="17" style="291" customWidth="1"/>
    <col min="12805" max="13056" width="17" style="291"/>
    <col min="13057" max="13057" width="7.42578125" style="291" customWidth="1"/>
    <col min="13058" max="13058" width="104.5703125" style="291" customWidth="1"/>
    <col min="13059" max="13059" width="36.7109375" style="291" customWidth="1"/>
    <col min="13060" max="13060" width="17" style="291" customWidth="1"/>
    <col min="13061" max="13312" width="17" style="291"/>
    <col min="13313" max="13313" width="7.42578125" style="291" customWidth="1"/>
    <col min="13314" max="13314" width="104.5703125" style="291" customWidth="1"/>
    <col min="13315" max="13315" width="36.7109375" style="291" customWidth="1"/>
    <col min="13316" max="13316" width="17" style="291" customWidth="1"/>
    <col min="13317" max="13568" width="17" style="291"/>
    <col min="13569" max="13569" width="7.42578125" style="291" customWidth="1"/>
    <col min="13570" max="13570" width="104.5703125" style="291" customWidth="1"/>
    <col min="13571" max="13571" width="36.7109375" style="291" customWidth="1"/>
    <col min="13572" max="13572" width="17" style="291" customWidth="1"/>
    <col min="13573" max="13824" width="17" style="291"/>
    <col min="13825" max="13825" width="7.42578125" style="291" customWidth="1"/>
    <col min="13826" max="13826" width="104.5703125" style="291" customWidth="1"/>
    <col min="13827" max="13827" width="36.7109375" style="291" customWidth="1"/>
    <col min="13828" max="13828" width="17" style="291" customWidth="1"/>
    <col min="13829" max="14080" width="17" style="291"/>
    <col min="14081" max="14081" width="7.42578125" style="291" customWidth="1"/>
    <col min="14082" max="14082" width="104.5703125" style="291" customWidth="1"/>
    <col min="14083" max="14083" width="36.7109375" style="291" customWidth="1"/>
    <col min="14084" max="14084" width="17" style="291" customWidth="1"/>
    <col min="14085" max="14336" width="17" style="291"/>
    <col min="14337" max="14337" width="7.42578125" style="291" customWidth="1"/>
    <col min="14338" max="14338" width="104.5703125" style="291" customWidth="1"/>
    <col min="14339" max="14339" width="36.7109375" style="291" customWidth="1"/>
    <col min="14340" max="14340" width="17" style="291" customWidth="1"/>
    <col min="14341" max="14592" width="17" style="291"/>
    <col min="14593" max="14593" width="7.42578125" style="291" customWidth="1"/>
    <col min="14594" max="14594" width="104.5703125" style="291" customWidth="1"/>
    <col min="14595" max="14595" width="36.7109375" style="291" customWidth="1"/>
    <col min="14596" max="14596" width="17" style="291" customWidth="1"/>
    <col min="14597" max="14848" width="17" style="291"/>
    <col min="14849" max="14849" width="7.42578125" style="291" customWidth="1"/>
    <col min="14850" max="14850" width="104.5703125" style="291" customWidth="1"/>
    <col min="14851" max="14851" width="36.7109375" style="291" customWidth="1"/>
    <col min="14852" max="14852" width="17" style="291" customWidth="1"/>
    <col min="14853" max="15104" width="17" style="291"/>
    <col min="15105" max="15105" width="7.42578125" style="291" customWidth="1"/>
    <col min="15106" max="15106" width="104.5703125" style="291" customWidth="1"/>
    <col min="15107" max="15107" width="36.7109375" style="291" customWidth="1"/>
    <col min="15108" max="15108" width="17" style="291" customWidth="1"/>
    <col min="15109" max="15360" width="17" style="291"/>
    <col min="15361" max="15361" width="7.42578125" style="291" customWidth="1"/>
    <col min="15362" max="15362" width="104.5703125" style="291" customWidth="1"/>
    <col min="15363" max="15363" width="36.7109375" style="291" customWidth="1"/>
    <col min="15364" max="15364" width="17" style="291" customWidth="1"/>
    <col min="15365" max="15616" width="17" style="291"/>
    <col min="15617" max="15617" width="7.42578125" style="291" customWidth="1"/>
    <col min="15618" max="15618" width="104.5703125" style="291" customWidth="1"/>
    <col min="15619" max="15619" width="36.7109375" style="291" customWidth="1"/>
    <col min="15620" max="15620" width="17" style="291" customWidth="1"/>
    <col min="15621" max="15872" width="17" style="291"/>
    <col min="15873" max="15873" width="7.42578125" style="291" customWidth="1"/>
    <col min="15874" max="15874" width="104.5703125" style="291" customWidth="1"/>
    <col min="15875" max="15875" width="36.7109375" style="291" customWidth="1"/>
    <col min="15876" max="15876" width="17" style="291" customWidth="1"/>
    <col min="15877" max="16128" width="17" style="291"/>
    <col min="16129" max="16129" width="7.42578125" style="291" customWidth="1"/>
    <col min="16130" max="16130" width="104.5703125" style="291" customWidth="1"/>
    <col min="16131" max="16131" width="36.7109375" style="291" customWidth="1"/>
    <col min="16132" max="16132" width="17" style="291" customWidth="1"/>
    <col min="16133" max="16384" width="17" style="291"/>
  </cols>
  <sheetData>
    <row r="1" spans="1:3" ht="18.75" x14ac:dyDescent="0.25">
      <c r="A1" s="1752"/>
      <c r="B1" s="1752"/>
      <c r="C1" s="1753" t="s">
        <v>2424</v>
      </c>
    </row>
    <row r="2" spans="1:3" ht="21" customHeight="1" x14ac:dyDescent="0.25">
      <c r="A2" s="2325" t="s">
        <v>2401</v>
      </c>
      <c r="B2" s="2325"/>
      <c r="C2" s="2325"/>
    </row>
    <row r="3" spans="1:3" ht="21.75" customHeight="1" x14ac:dyDescent="0.25">
      <c r="A3" s="2325" t="s">
        <v>2399</v>
      </c>
      <c r="B3" s="2325"/>
      <c r="C3" s="2325"/>
    </row>
    <row r="4" spans="1:3" ht="9" customHeight="1" x14ac:dyDescent="0.25">
      <c r="A4" s="1752"/>
      <c r="B4" s="1752"/>
      <c r="C4" s="1754"/>
    </row>
    <row r="5" spans="1:3" ht="57.75" customHeight="1" x14ac:dyDescent="0.25">
      <c r="A5" s="1755" t="s">
        <v>1</v>
      </c>
      <c r="B5" s="1756" t="s">
        <v>2382</v>
      </c>
      <c r="C5" s="1757" t="s">
        <v>2383</v>
      </c>
    </row>
    <row r="6" spans="1:3" ht="18.75" customHeight="1" x14ac:dyDescent="0.25">
      <c r="A6" s="1755">
        <v>1</v>
      </c>
      <c r="B6" s="1758">
        <v>2</v>
      </c>
      <c r="C6" s="1759">
        <v>3</v>
      </c>
    </row>
    <row r="7" spans="1:3" ht="21.75" customHeight="1" x14ac:dyDescent="0.25">
      <c r="A7" s="2186" t="s">
        <v>9</v>
      </c>
      <c r="B7" s="2187" t="s">
        <v>103</v>
      </c>
      <c r="C7" s="2188" t="s">
        <v>2388</v>
      </c>
    </row>
    <row r="8" spans="1:3" ht="20.25" customHeight="1" x14ac:dyDescent="0.25">
      <c r="A8" s="1726" t="s">
        <v>12</v>
      </c>
      <c r="B8" s="2189" t="s">
        <v>2384</v>
      </c>
      <c r="C8" s="2190" t="s">
        <v>2477</v>
      </c>
    </row>
    <row r="9" spans="1:3" s="292" customFormat="1" ht="18.75" customHeight="1" x14ac:dyDescent="0.25">
      <c r="A9" s="1725" t="s">
        <v>14</v>
      </c>
      <c r="B9" s="2191" t="s">
        <v>109</v>
      </c>
      <c r="C9" s="2190" t="s">
        <v>2385</v>
      </c>
    </row>
    <row r="10" spans="1:3" s="292" customFormat="1" ht="23.25" customHeight="1" x14ac:dyDescent="0.25">
      <c r="A10" s="1725" t="s">
        <v>114</v>
      </c>
      <c r="B10" s="2189" t="s">
        <v>115</v>
      </c>
      <c r="C10" s="2190">
        <v>0.9</v>
      </c>
    </row>
    <row r="11" spans="1:3" s="292" customFormat="1" ht="20.25" customHeight="1" x14ac:dyDescent="0.25">
      <c r="A11" s="2192" t="s">
        <v>121</v>
      </c>
      <c r="B11" s="2191" t="s">
        <v>2386</v>
      </c>
      <c r="C11" s="2190" t="s">
        <v>2385</v>
      </c>
    </row>
    <row r="12" spans="1:3" s="292" customFormat="1" ht="20.25" customHeight="1" x14ac:dyDescent="0.25">
      <c r="A12" s="1725" t="s">
        <v>125</v>
      </c>
      <c r="B12" s="2191" t="s">
        <v>2387</v>
      </c>
      <c r="C12" s="2190" t="s">
        <v>2388</v>
      </c>
    </row>
    <row r="13" spans="1:3" s="292" customFormat="1" ht="24" customHeight="1" x14ac:dyDescent="0.25">
      <c r="A13" s="1725" t="s">
        <v>130</v>
      </c>
      <c r="B13" s="2189" t="s">
        <v>131</v>
      </c>
      <c r="C13" s="2190" t="s">
        <v>2388</v>
      </c>
    </row>
    <row r="14" spans="1:3" s="292" customFormat="1" ht="23.25" customHeight="1" x14ac:dyDescent="0.25">
      <c r="A14" s="1725" t="s">
        <v>135</v>
      </c>
      <c r="B14" s="2191" t="s">
        <v>136</v>
      </c>
      <c r="C14" s="2190" t="s">
        <v>2396</v>
      </c>
    </row>
    <row r="15" spans="1:3" s="292" customFormat="1" ht="18" customHeight="1" x14ac:dyDescent="0.25">
      <c r="A15" s="1725" t="s">
        <v>143</v>
      </c>
      <c r="B15" s="2191" t="s">
        <v>2389</v>
      </c>
      <c r="C15" s="2190" t="s">
        <v>2385</v>
      </c>
    </row>
    <row r="16" spans="1:3" ht="18" customHeight="1" x14ac:dyDescent="0.25">
      <c r="A16" s="2192" t="s">
        <v>150</v>
      </c>
      <c r="B16" s="2191" t="s">
        <v>2390</v>
      </c>
      <c r="C16" s="2190" t="s">
        <v>2385</v>
      </c>
    </row>
    <row r="17" spans="1:3" s="292" customFormat="1" ht="24" customHeight="1" x14ac:dyDescent="0.25">
      <c r="A17" s="1725" t="s">
        <v>156</v>
      </c>
      <c r="B17" s="2191" t="s">
        <v>2391</v>
      </c>
      <c r="C17" s="2190" t="s">
        <v>2385</v>
      </c>
    </row>
    <row r="18" spans="1:3" ht="18.75" x14ac:dyDescent="0.25">
      <c r="A18" s="2192" t="s">
        <v>162</v>
      </c>
      <c r="B18" s="2193" t="s">
        <v>2392</v>
      </c>
      <c r="C18" s="2190" t="s">
        <v>2388</v>
      </c>
    </row>
    <row r="19" spans="1:3" ht="40.5" customHeight="1" x14ac:dyDescent="0.25">
      <c r="A19" s="2192" t="s">
        <v>168</v>
      </c>
      <c r="B19" s="2191" t="s">
        <v>2393</v>
      </c>
      <c r="C19" s="2190" t="s">
        <v>2388</v>
      </c>
    </row>
    <row r="20" spans="1:3" ht="18.75" x14ac:dyDescent="0.25">
      <c r="A20" s="2192" t="s">
        <v>174</v>
      </c>
      <c r="B20" s="2191" t="s">
        <v>2394</v>
      </c>
      <c r="C20" s="2190" t="s">
        <v>2388</v>
      </c>
    </row>
    <row r="21" spans="1:3" ht="21.75" customHeight="1" x14ac:dyDescent="0.25">
      <c r="A21" s="1726" t="s">
        <v>178</v>
      </c>
      <c r="B21" s="2191" t="s">
        <v>2395</v>
      </c>
      <c r="C21" s="2194" t="s">
        <v>2385</v>
      </c>
    </row>
    <row r="22" spans="1:3" s="292" customFormat="1" ht="21" customHeight="1" x14ac:dyDescent="0.25">
      <c r="A22" s="1725" t="s">
        <v>182</v>
      </c>
      <c r="B22" s="2191" t="s">
        <v>183</v>
      </c>
      <c r="C22" s="2190" t="s">
        <v>2400</v>
      </c>
    </row>
    <row r="23" spans="1:3" s="292" customFormat="1" ht="21" customHeight="1" x14ac:dyDescent="0.25">
      <c r="A23" s="2192" t="s">
        <v>187</v>
      </c>
      <c r="B23" s="2191" t="s">
        <v>2397</v>
      </c>
      <c r="C23" s="2192" t="s">
        <v>2388</v>
      </c>
    </row>
    <row r="24" spans="1:3" ht="20.25" customHeight="1" x14ac:dyDescent="0.25">
      <c r="A24" s="2192" t="s">
        <v>192</v>
      </c>
      <c r="B24" s="2191" t="s">
        <v>2398</v>
      </c>
      <c r="C24" s="2192" t="s">
        <v>2396</v>
      </c>
    </row>
    <row r="25" spans="1:3" ht="30" customHeight="1" x14ac:dyDescent="0.25">
      <c r="A25" s="2192" t="s">
        <v>195</v>
      </c>
      <c r="B25" s="2191" t="s">
        <v>196</v>
      </c>
      <c r="C25" s="2192" t="s">
        <v>2396</v>
      </c>
    </row>
  </sheetData>
  <mergeCells count="2">
    <mergeCell ref="A2:C2"/>
    <mergeCell ref="A3:C3"/>
  </mergeCells>
  <hyperlinks>
    <hyperlink ref="B7" r:id="rId1" display="https://old.mytyshi.ru/upload/medialibrary/fdd/01 %D0%97%D0%B4%D1%80%D0%B0%D0%B2%D0%BE%D0%BE%D1%85%D1%80%D0%B0%D0%BD%D0%B5%D0%BD%D0%B8%D0%B5 4927 %D0%BE%D1%82 11.11.2019 (%D0%B8%D0%B7%D0%BC. %D0%BE%D1%82 10.09.2020 %E2%84%96 3020).doc" xr:uid="{00000000-0004-0000-2B00-000000000000}"/>
  </hyperlinks>
  <pageMargins left="0.78740157480314965" right="0.39370078740157483" top="0.78740157480314965" bottom="0.78740157480314965" header="0.31496062992125984" footer="0.39370078740157483"/>
  <pageSetup paperSize="9" scale="75" firstPageNumber="232" orientation="portrait" useFirstPageNumber="1" r:id="rId2"/>
  <headerFooter>
    <oddFooter>&amp;R&amp;"Times New Roman,обычный"&amp;14&amp;P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56</vt:i4>
      </vt:variant>
    </vt:vector>
  </HeadingPairs>
  <TitlesOfParts>
    <vt:vector size="100" baseType="lpstr">
      <vt:lpstr>содержание</vt:lpstr>
      <vt:lpstr>сводная </vt:lpstr>
      <vt:lpstr>здрав </vt:lpstr>
      <vt:lpstr>Показатели здрав</vt:lpstr>
      <vt:lpstr>культура</vt:lpstr>
      <vt:lpstr>Показатели Культура</vt:lpstr>
      <vt:lpstr>образование </vt:lpstr>
      <vt:lpstr>Образование- результ.</vt:lpstr>
      <vt:lpstr>соцзащита </vt:lpstr>
      <vt:lpstr>соцзащита-результ.</vt:lpstr>
      <vt:lpstr>спорт </vt:lpstr>
      <vt:lpstr>Показатели Спорт</vt:lpstr>
      <vt:lpstr>сел.х-во    </vt:lpstr>
      <vt:lpstr>Показатели с_х</vt:lpstr>
      <vt:lpstr>экология</vt:lpstr>
      <vt:lpstr>Показатели экология</vt:lpstr>
      <vt:lpstr>Безопасность </vt:lpstr>
      <vt:lpstr>результаты</vt:lpstr>
      <vt:lpstr>Жилище </vt:lpstr>
      <vt:lpstr>Жилище показатели</vt:lpstr>
      <vt:lpstr>РИИиЭ</vt:lpstr>
      <vt:lpstr> резул.инжен.</vt:lpstr>
      <vt:lpstr>Предпринимательство</vt:lpstr>
      <vt:lpstr>Предпр.- результ.</vt:lpstr>
      <vt:lpstr>Упр.имущ.и фин. </vt:lpstr>
      <vt:lpstr>ДТК </vt:lpstr>
      <vt:lpstr>Упр.имущ.и фин.-результ.</vt:lpstr>
      <vt:lpstr>Разв.инст.гражд.общ.</vt:lpstr>
      <vt:lpstr>Разв.инст.гр.общ.-показатели</vt:lpstr>
      <vt:lpstr>ДТК  </vt:lpstr>
      <vt:lpstr>ДТК объекты </vt:lpstr>
      <vt:lpstr>ДТК-результаты</vt:lpstr>
      <vt:lpstr>Цифр.мун.обр.</vt:lpstr>
      <vt:lpstr>Цифр.мун.обр.-результаты</vt:lpstr>
      <vt:lpstr>Архитектура</vt:lpstr>
      <vt:lpstr>Показатели Архитектура</vt:lpstr>
      <vt:lpstr>ФСКГС   </vt:lpstr>
      <vt:lpstr>ФСКГС показатели</vt:lpstr>
      <vt:lpstr>строительство</vt:lpstr>
      <vt:lpstr>объекты</vt:lpstr>
      <vt:lpstr>Строительство- результ.</vt:lpstr>
      <vt:lpstr>Переселение</vt:lpstr>
      <vt:lpstr>Переселение-результ.</vt:lpstr>
      <vt:lpstr>Эффективность 2023</vt:lpstr>
      <vt:lpstr>Архитектура!Заголовки_для_печати</vt:lpstr>
      <vt:lpstr>'Безопасность '!Заголовки_для_печати</vt:lpstr>
      <vt:lpstr>'ДТК '!Заголовки_для_печати</vt:lpstr>
      <vt:lpstr>'ДТК  '!Заголовки_для_печати</vt:lpstr>
      <vt:lpstr>'ДТК объекты '!Заголовки_для_печати</vt:lpstr>
      <vt:lpstr>'ДТК-результаты'!Заголовки_для_печати</vt:lpstr>
      <vt:lpstr>'Жилище '!Заголовки_для_печати</vt:lpstr>
      <vt:lpstr>'Жилище показатели'!Заголовки_для_печати</vt:lpstr>
      <vt:lpstr>'здрав '!Заголовки_для_печати</vt:lpstr>
      <vt:lpstr>культура!Заголовки_для_печати</vt:lpstr>
      <vt:lpstr>'образование '!Заголовки_для_печати</vt:lpstr>
      <vt:lpstr>'Образование- результ.'!Заголовки_для_печати</vt:lpstr>
      <vt:lpstr>объекты!Заголовки_для_печати</vt:lpstr>
      <vt:lpstr>Переселение!Заголовки_для_печати</vt:lpstr>
      <vt:lpstr>'Переселение-результ.'!Заголовки_для_печати</vt:lpstr>
      <vt:lpstr>'Показатели Архитектура'!Заголовки_для_печати</vt:lpstr>
      <vt:lpstr>'Показатели Культура'!Заголовки_для_печати</vt:lpstr>
      <vt:lpstr>'Показатели с_х'!Заголовки_для_печати</vt:lpstr>
      <vt:lpstr>'Показатели Спорт'!Заголовки_для_печати</vt:lpstr>
      <vt:lpstr>'Показатели экология'!Заголовки_для_печати</vt:lpstr>
      <vt:lpstr>'Предпр.- результ.'!Заголовки_для_печати</vt:lpstr>
      <vt:lpstr>Предпринимательство!Заголовки_для_печати</vt:lpstr>
      <vt:lpstr>'Разв.инст.гр.общ.-показатели'!Заголовки_для_печати</vt:lpstr>
      <vt:lpstr>Разв.инст.гражд.общ.!Заголовки_для_печати</vt:lpstr>
      <vt:lpstr>РИИиЭ!Заголовки_для_печати</vt:lpstr>
      <vt:lpstr>'сводная '!Заголовки_для_печати</vt:lpstr>
      <vt:lpstr>'сел.х-во    '!Заголовки_для_печати</vt:lpstr>
      <vt:lpstr>содержание!Заголовки_для_печати</vt:lpstr>
      <vt:lpstr>'соцзащита '!Заголовки_для_печати</vt:lpstr>
      <vt:lpstr>'соцзащита-результ.'!Заголовки_для_печати</vt:lpstr>
      <vt:lpstr>'спорт '!Заголовки_для_печати</vt:lpstr>
      <vt:lpstr>строительство!Заголовки_для_печати</vt:lpstr>
      <vt:lpstr>'Строительство- результ.'!Заголовки_для_печати</vt:lpstr>
      <vt:lpstr>'Упр.имущ.и фин. '!Заголовки_для_печати</vt:lpstr>
      <vt:lpstr>'Упр.имущ.и фин.-результ.'!Заголовки_для_печати</vt:lpstr>
      <vt:lpstr>'ФСКГС   '!Заголовки_для_печати</vt:lpstr>
      <vt:lpstr>'ФСКГС показатели'!Заголовки_для_печати</vt:lpstr>
      <vt:lpstr>Цифр.мун.обр.!Заголовки_для_печати</vt:lpstr>
      <vt:lpstr>'Цифр.мун.обр.-результаты'!Заголовки_для_печати</vt:lpstr>
      <vt:lpstr>экология!Заголовки_для_печати</vt:lpstr>
      <vt:lpstr>'Эффективность 2023'!Заголовки_для_печати</vt:lpstr>
      <vt:lpstr>'ДТК '!Область_печати</vt:lpstr>
      <vt:lpstr>'ДТК-результаты'!Область_печати</vt:lpstr>
      <vt:lpstr>'Переселение-результ.'!Область_печати</vt:lpstr>
      <vt:lpstr>'Показатели Спорт'!Область_печати</vt:lpstr>
      <vt:lpstr>'Предпр.- результ.'!Область_печати</vt:lpstr>
      <vt:lpstr>Предпринимательство!Область_печати</vt:lpstr>
      <vt:lpstr>результаты!Область_печати</vt:lpstr>
      <vt:lpstr>'сводная '!Область_печати</vt:lpstr>
      <vt:lpstr>'сел.х-во    '!Область_печати</vt:lpstr>
      <vt:lpstr>содержание!Область_печати</vt:lpstr>
      <vt:lpstr>'соцзащита '!Область_печати</vt:lpstr>
      <vt:lpstr>'соцзащита-результ.'!Область_печати</vt:lpstr>
      <vt:lpstr>строительство!Область_печати</vt:lpstr>
      <vt:lpstr>'ФСКГС   '!Область_печати</vt:lpstr>
      <vt:lpstr>'ФСКГС показатели'!Область_печати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2024-05-03T12:29:27Z</dcterms:modified>
</cp:coreProperties>
</file>